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6B607C86-C394-426A-AB2E-28128AACDFA2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9" i="12" l="1"/>
  <c r="AB129" i="12" s="1"/>
  <c r="Z112" i="12"/>
  <c r="AB112" i="12" s="1"/>
  <c r="Z95" i="12"/>
  <c r="AB95" i="12" s="1"/>
  <c r="Z78" i="12"/>
  <c r="AB78" i="12" s="1"/>
  <c r="Z61" i="12"/>
  <c r="AB61" i="12" s="1"/>
  <c r="Z44" i="12"/>
  <c r="AB44" i="12" s="1"/>
  <c r="Z27" i="12"/>
  <c r="AB27" i="12" s="1"/>
  <c r="AA10" i="12"/>
  <c r="AB10" i="12"/>
  <c r="Z10" i="12"/>
  <c r="M129" i="12"/>
  <c r="M112" i="12"/>
  <c r="M95" i="12"/>
  <c r="M78" i="12"/>
  <c r="M61" i="12"/>
  <c r="M44" i="12"/>
  <c r="M27" i="12"/>
  <c r="M10" i="12"/>
  <c r="L129" i="12"/>
  <c r="L112" i="12"/>
  <c r="L95" i="12"/>
  <c r="L78" i="12"/>
  <c r="L61" i="12"/>
  <c r="L44" i="12"/>
  <c r="L27" i="12"/>
  <c r="L10" i="12"/>
  <c r="Z64" i="14"/>
  <c r="AB64" i="14" s="1"/>
  <c r="Z46" i="14"/>
  <c r="AB46" i="14" s="1"/>
  <c r="Z28" i="14"/>
  <c r="AB28" i="14" s="1"/>
  <c r="AA10" i="14"/>
  <c r="AB10" i="14"/>
  <c r="Z10" i="14"/>
  <c r="L64" i="14"/>
  <c r="M64" i="14" s="1"/>
  <c r="L46" i="14"/>
  <c r="M46" i="14" s="1"/>
  <c r="L28" i="14"/>
  <c r="M28" i="14"/>
  <c r="L10" i="14"/>
  <c r="M10" i="14"/>
  <c r="Z476" i="7"/>
  <c r="AB476" i="7" s="1"/>
  <c r="Z458" i="7"/>
  <c r="AB458" i="7" s="1"/>
  <c r="Z440" i="7"/>
  <c r="AB440" i="7" s="1"/>
  <c r="Z422" i="7"/>
  <c r="AB422" i="7" s="1"/>
  <c r="Z404" i="7"/>
  <c r="AB404" i="7" s="1"/>
  <c r="Z386" i="7"/>
  <c r="AB386" i="7" s="1"/>
  <c r="Z368" i="7"/>
  <c r="AB368" i="7" s="1"/>
  <c r="Z350" i="7"/>
  <c r="AB350" i="7" s="1"/>
  <c r="Z332" i="7"/>
  <c r="AA332" i="7" s="1"/>
  <c r="Z315" i="7"/>
  <c r="AB315" i="7" s="1"/>
  <c r="Z297" i="7"/>
  <c r="AB297" i="7" s="1"/>
  <c r="Z279" i="7"/>
  <c r="AB279" i="7" s="1"/>
  <c r="Z261" i="7"/>
  <c r="AB261" i="7" s="1"/>
  <c r="Z243" i="7"/>
  <c r="AB243" i="7" s="1"/>
  <c r="Z225" i="7"/>
  <c r="AB225" i="7" s="1"/>
  <c r="Z207" i="7"/>
  <c r="AB207" i="7" s="1"/>
  <c r="Z189" i="7"/>
  <c r="AB189" i="7" s="1"/>
  <c r="Z171" i="7"/>
  <c r="AB171" i="7" s="1"/>
  <c r="Z154" i="7"/>
  <c r="AB154" i="7" s="1"/>
  <c r="Z136" i="7"/>
  <c r="AB136" i="7" s="1"/>
  <c r="Z118" i="7"/>
  <c r="AB118" i="7" s="1"/>
  <c r="Z100" i="7"/>
  <c r="AB100" i="7" s="1"/>
  <c r="Z82" i="7"/>
  <c r="AB82" i="7" s="1"/>
  <c r="Z64" i="7"/>
  <c r="AB64" i="7" s="1"/>
  <c r="Z46" i="7"/>
  <c r="AB46" i="7" s="1"/>
  <c r="Z28" i="7"/>
  <c r="AB28" i="7" s="1"/>
  <c r="AA10" i="7"/>
  <c r="AB10" i="7"/>
  <c r="Z10" i="7"/>
  <c r="L476" i="7"/>
  <c r="M476" i="7" s="1"/>
  <c r="L458" i="7"/>
  <c r="M458" i="7" s="1"/>
  <c r="L440" i="7"/>
  <c r="M440" i="7" s="1"/>
  <c r="L422" i="7"/>
  <c r="M422" i="7" s="1"/>
  <c r="L404" i="7"/>
  <c r="M404" i="7" s="1"/>
  <c r="L386" i="7"/>
  <c r="M386" i="7" s="1"/>
  <c r="L368" i="7"/>
  <c r="M368" i="7" s="1"/>
  <c r="L350" i="7"/>
  <c r="M350" i="7" s="1"/>
  <c r="L332" i="7"/>
  <c r="M332" i="7" s="1"/>
  <c r="L315" i="7"/>
  <c r="M315" i="7" s="1"/>
  <c r="L297" i="7"/>
  <c r="M297" i="7" s="1"/>
  <c r="L279" i="7"/>
  <c r="M279" i="7" s="1"/>
  <c r="L261" i="7"/>
  <c r="M261" i="7" s="1"/>
  <c r="L243" i="7"/>
  <c r="M243" i="7" s="1"/>
  <c r="L225" i="7"/>
  <c r="M225" i="7" s="1"/>
  <c r="L207" i="7"/>
  <c r="M207" i="7" s="1"/>
  <c r="L189" i="7"/>
  <c r="M189" i="7" s="1"/>
  <c r="L171" i="7"/>
  <c r="M171" i="7" s="1"/>
  <c r="L154" i="7"/>
  <c r="M154" i="7" s="1"/>
  <c r="L136" i="7"/>
  <c r="M136" i="7" s="1"/>
  <c r="L118" i="7"/>
  <c r="M118" i="7" s="1"/>
  <c r="L100" i="7"/>
  <c r="M100" i="7" s="1"/>
  <c r="L82" i="7"/>
  <c r="M82" i="7" s="1"/>
  <c r="L64" i="7"/>
  <c r="M64" i="7" s="1"/>
  <c r="L46" i="7"/>
  <c r="M46" i="7" s="1"/>
  <c r="L28" i="7"/>
  <c r="M28" i="7" s="1"/>
  <c r="L10" i="7"/>
  <c r="M10" i="7" s="1"/>
  <c r="Z152" i="6"/>
  <c r="AB152" i="6" s="1"/>
  <c r="Z134" i="6"/>
  <c r="AB134" i="6" s="1"/>
  <c r="Z116" i="6"/>
  <c r="AA116" i="6" s="1"/>
  <c r="Z99" i="6"/>
  <c r="AB99" i="6" s="1"/>
  <c r="Z81" i="6"/>
  <c r="AB81" i="6" s="1"/>
  <c r="Z63" i="6"/>
  <c r="AB63" i="6" s="1"/>
  <c r="Z46" i="6"/>
  <c r="AB46" i="6" s="1"/>
  <c r="Z28" i="6"/>
  <c r="AB28" i="6" s="1"/>
  <c r="AA10" i="6"/>
  <c r="AB10" i="6"/>
  <c r="Z10" i="6"/>
  <c r="L152" i="6"/>
  <c r="M152" i="6" s="1"/>
  <c r="L134" i="6"/>
  <c r="M134" i="6" s="1"/>
  <c r="L116" i="6"/>
  <c r="M116" i="6"/>
  <c r="L99" i="6"/>
  <c r="M99" i="6" s="1"/>
  <c r="L81" i="6"/>
  <c r="M81" i="6" s="1"/>
  <c r="L63" i="6"/>
  <c r="M63" i="6" s="1"/>
  <c r="L46" i="6"/>
  <c r="M46" i="6" s="1"/>
  <c r="L28" i="6"/>
  <c r="M28" i="6" s="1"/>
  <c r="L10" i="6"/>
  <c r="M10" i="6" s="1"/>
  <c r="Z64" i="5"/>
  <c r="AB64" i="5" s="1"/>
  <c r="Z46" i="5"/>
  <c r="AB46" i="5" s="1"/>
  <c r="Z28" i="5"/>
  <c r="AB28" i="5" s="1"/>
  <c r="AA10" i="5"/>
  <c r="AB10" i="5"/>
  <c r="AA129" i="12" l="1"/>
  <c r="AA112" i="12"/>
  <c r="AA95" i="12"/>
  <c r="AA78" i="12"/>
  <c r="AA61" i="12"/>
  <c r="AA44" i="12"/>
  <c r="AA27" i="12"/>
  <c r="AA64" i="14"/>
  <c r="AA46" i="14"/>
  <c r="AA28" i="14"/>
  <c r="AA476" i="7"/>
  <c r="AA458" i="7"/>
  <c r="AA440" i="7"/>
  <c r="AA422" i="7"/>
  <c r="AA404" i="7"/>
  <c r="AA386" i="7"/>
  <c r="AA368" i="7"/>
  <c r="AA350" i="7"/>
  <c r="AB332" i="7"/>
  <c r="AA315" i="7"/>
  <c r="AA297" i="7"/>
  <c r="AA279" i="7"/>
  <c r="AA261" i="7"/>
  <c r="AA243" i="7"/>
  <c r="AA225" i="7"/>
  <c r="AA207" i="7"/>
  <c r="AA189" i="7"/>
  <c r="AA171" i="7"/>
  <c r="AA154" i="7"/>
  <c r="AA136" i="7"/>
  <c r="AA118" i="7"/>
  <c r="AA100" i="7"/>
  <c r="AA82" i="7"/>
  <c r="AA64" i="7"/>
  <c r="AA46" i="7"/>
  <c r="AA28" i="7"/>
  <c r="AA152" i="6"/>
  <c r="AA134" i="6"/>
  <c r="AB116" i="6"/>
  <c r="AA99" i="6"/>
  <c r="AA81" i="6"/>
  <c r="AA63" i="6"/>
  <c r="AA46" i="6"/>
  <c r="AA28" i="6"/>
  <c r="AA64" i="5"/>
  <c r="AA46" i="5"/>
  <c r="AA28" i="5"/>
  <c r="Z10" i="5" l="1"/>
  <c r="L64" i="5"/>
  <c r="M64" i="5" s="1"/>
  <c r="L46" i="5"/>
  <c r="M46" i="5" s="1"/>
  <c r="L28" i="5"/>
  <c r="M28" i="5" s="1"/>
  <c r="L10" i="5"/>
  <c r="M10" i="5" s="1"/>
  <c r="Z154" i="3"/>
  <c r="AB154" i="3" s="1"/>
  <c r="Z136" i="3"/>
  <c r="AB136" i="3" s="1"/>
  <c r="Z118" i="3"/>
  <c r="AB118" i="3" s="1"/>
  <c r="Z100" i="3"/>
  <c r="AB100" i="3" s="1"/>
  <c r="Z82" i="3"/>
  <c r="AB82" i="3" s="1"/>
  <c r="Z64" i="3"/>
  <c r="AB64" i="3" s="1"/>
  <c r="Z46" i="3"/>
  <c r="AB46" i="3" s="1"/>
  <c r="Z28" i="3"/>
  <c r="AB28" i="3" s="1"/>
  <c r="L154" i="3"/>
  <c r="M154" i="3" s="1"/>
  <c r="L136" i="3"/>
  <c r="M136" i="3" s="1"/>
  <c r="L118" i="3"/>
  <c r="M118" i="3" s="1"/>
  <c r="L100" i="3"/>
  <c r="M100" i="3" s="1"/>
  <c r="L82" i="3"/>
  <c r="M82" i="3" s="1"/>
  <c r="L64" i="3"/>
  <c r="M64" i="3" s="1"/>
  <c r="L46" i="3"/>
  <c r="M46" i="3" s="1"/>
  <c r="L28" i="3"/>
  <c r="M28" i="3" s="1"/>
  <c r="L10" i="3"/>
  <c r="Z82" i="2"/>
  <c r="AB82" i="2" s="1"/>
  <c r="Z64" i="2"/>
  <c r="AB64" i="2" s="1"/>
  <c r="Z46" i="2"/>
  <c r="AB46" i="2" s="1"/>
  <c r="Z28" i="2"/>
  <c r="AB28" i="2" s="1"/>
  <c r="AA10" i="2"/>
  <c r="AB10" i="2"/>
  <c r="Z10" i="2"/>
  <c r="L82" i="2"/>
  <c r="M82" i="2" s="1"/>
  <c r="L46" i="2"/>
  <c r="M46" i="2" s="1"/>
  <c r="L28" i="2"/>
  <c r="M28" i="2" s="1"/>
  <c r="L10" i="2"/>
  <c r="M10" i="2" s="1"/>
  <c r="Z64" i="1"/>
  <c r="AB64" i="1" s="1"/>
  <c r="Z46" i="1"/>
  <c r="AB46" i="1" s="1"/>
  <c r="Z28" i="1"/>
  <c r="AB28" i="1" s="1"/>
  <c r="AA10" i="1"/>
  <c r="AB10" i="1"/>
  <c r="Z10" i="1"/>
  <c r="L64" i="1"/>
  <c r="M64" i="1" s="1"/>
  <c r="L46" i="1"/>
  <c r="M46" i="1" s="1"/>
  <c r="L28" i="1"/>
  <c r="M28" i="1" s="1"/>
  <c r="L10" i="1"/>
  <c r="M10" i="1"/>
  <c r="Z45" i="14"/>
  <c r="AB45" i="14" s="1"/>
  <c r="Z27" i="14"/>
  <c r="AB27" i="14" s="1"/>
  <c r="AA9" i="14"/>
  <c r="AB9" i="14"/>
  <c r="Z9" i="14"/>
  <c r="L45" i="14"/>
  <c r="M45" i="14" s="1"/>
  <c r="L27" i="14"/>
  <c r="M27" i="14" s="1"/>
  <c r="L9" i="14"/>
  <c r="M9" i="14" s="1"/>
  <c r="Z153" i="3"/>
  <c r="AB153" i="3" s="1"/>
  <c r="Z135" i="3"/>
  <c r="AB135" i="3" s="1"/>
  <c r="Z117" i="3"/>
  <c r="AB117" i="3" s="1"/>
  <c r="Z99" i="3"/>
  <c r="AB99" i="3" s="1"/>
  <c r="Z81" i="3"/>
  <c r="AB81" i="3" s="1"/>
  <c r="Z63" i="3"/>
  <c r="AB63" i="3" s="1"/>
  <c r="Z45" i="3"/>
  <c r="AB45" i="3" s="1"/>
  <c r="Z27" i="3"/>
  <c r="AB27" i="3" s="1"/>
  <c r="L153" i="3"/>
  <c r="M153" i="3" s="1"/>
  <c r="L135" i="3"/>
  <c r="M135" i="3" s="1"/>
  <c r="L117" i="3"/>
  <c r="M117" i="3" s="1"/>
  <c r="L99" i="3"/>
  <c r="M99" i="3" s="1"/>
  <c r="L81" i="3"/>
  <c r="M81" i="3" s="1"/>
  <c r="L63" i="3"/>
  <c r="M63" i="3" s="1"/>
  <c r="L45" i="3"/>
  <c r="M45" i="3" s="1"/>
  <c r="L27" i="3"/>
  <c r="M27" i="3"/>
  <c r="L9" i="3"/>
  <c r="Z81" i="2"/>
  <c r="AB81" i="2" s="1"/>
  <c r="Z63" i="2"/>
  <c r="AB63" i="2" s="1"/>
  <c r="Z45" i="2"/>
  <c r="AB45" i="2" s="1"/>
  <c r="Z27" i="2"/>
  <c r="AB27" i="2" s="1"/>
  <c r="AA9" i="2"/>
  <c r="AB9" i="2"/>
  <c r="Z9" i="2"/>
  <c r="L81" i="2"/>
  <c r="M81" i="2" s="1"/>
  <c r="L45" i="2"/>
  <c r="M45" i="2" s="1"/>
  <c r="L27" i="2"/>
  <c r="M27" i="2" s="1"/>
  <c r="L9" i="2"/>
  <c r="M9" i="2"/>
  <c r="Z63" i="1"/>
  <c r="AB63" i="1" s="1"/>
  <c r="Z45" i="1"/>
  <c r="AB45" i="1" s="1"/>
  <c r="Z27" i="1"/>
  <c r="AB27" i="1" s="1"/>
  <c r="AA9" i="1"/>
  <c r="AB9" i="1"/>
  <c r="Z9" i="1"/>
  <c r="L63" i="1"/>
  <c r="M63" i="1" s="1"/>
  <c r="L45" i="1"/>
  <c r="M45" i="1" s="1"/>
  <c r="L27" i="1"/>
  <c r="M27" i="1" s="1"/>
  <c r="L9" i="1"/>
  <c r="M9" i="1" s="1"/>
  <c r="AA154" i="3" l="1"/>
  <c r="AA136" i="3"/>
  <c r="AA118" i="3"/>
  <c r="AA100" i="3"/>
  <c r="AA82" i="3"/>
  <c r="AA64" i="3"/>
  <c r="AA46" i="3"/>
  <c r="AA28" i="3"/>
  <c r="AA82" i="2"/>
  <c r="AA64" i="2"/>
  <c r="AA46" i="2"/>
  <c r="AA28" i="2"/>
  <c r="L64" i="2"/>
  <c r="M64" i="2" s="1"/>
  <c r="AA64" i="1"/>
  <c r="AA46" i="1"/>
  <c r="AA28" i="1"/>
  <c r="AA45" i="14"/>
  <c r="AA27" i="14"/>
  <c r="AA153" i="3"/>
  <c r="AA135" i="3"/>
  <c r="AA117" i="3"/>
  <c r="AA99" i="3"/>
  <c r="AA81" i="3"/>
  <c r="AA63" i="3"/>
  <c r="AA45" i="3"/>
  <c r="AA27" i="3"/>
  <c r="AA81" i="2"/>
  <c r="AA63" i="2"/>
  <c r="AA45" i="2"/>
  <c r="AA27" i="2"/>
  <c r="L63" i="2"/>
  <c r="M63" i="2" s="1"/>
  <c r="AA63" i="1"/>
  <c r="AA45" i="1"/>
  <c r="AA27" i="1"/>
  <c r="L128" i="12" l="1"/>
  <c r="M128" i="12" s="1"/>
  <c r="L111" i="12"/>
  <c r="M111" i="12" s="1"/>
  <c r="L94" i="12"/>
  <c r="M94" i="12" s="1"/>
  <c r="L77" i="12"/>
  <c r="M77" i="12" s="1"/>
  <c r="L60" i="12"/>
  <c r="M60" i="12" s="1"/>
  <c r="L43" i="12"/>
  <c r="M43" i="12" s="1"/>
  <c r="L26" i="12"/>
  <c r="M26" i="12" s="1"/>
  <c r="L9" i="12"/>
  <c r="M9" i="12" s="1"/>
  <c r="Z475" i="7" l="1"/>
  <c r="AB475" i="7" s="1"/>
  <c r="Z457" i="7"/>
  <c r="AB457" i="7" s="1"/>
  <c r="Z439" i="7"/>
  <c r="AB439" i="7" s="1"/>
  <c r="Z421" i="7"/>
  <c r="AB421" i="7" s="1"/>
  <c r="Z403" i="7"/>
  <c r="AB403" i="7" s="1"/>
  <c r="Z385" i="7"/>
  <c r="AB385" i="7" s="1"/>
  <c r="Z367" i="7"/>
  <c r="AB367" i="7" s="1"/>
  <c r="Z349" i="7"/>
  <c r="AB349" i="7" s="1"/>
  <c r="Z331" i="7"/>
  <c r="AA331" i="7" s="1"/>
  <c r="AB331" i="7"/>
  <c r="Z314" i="7"/>
  <c r="AB314" i="7" s="1"/>
  <c r="Z296" i="7"/>
  <c r="AB296" i="7" s="1"/>
  <c r="Z278" i="7"/>
  <c r="AB278" i="7" s="1"/>
  <c r="Z260" i="7"/>
  <c r="AB260" i="7" s="1"/>
  <c r="Z242" i="7"/>
  <c r="AB242" i="7" s="1"/>
  <c r="Z224" i="7"/>
  <c r="AB224" i="7" s="1"/>
  <c r="Z206" i="7"/>
  <c r="AB206" i="7" s="1"/>
  <c r="Z188" i="7"/>
  <c r="AB188" i="7" s="1"/>
  <c r="Z170" i="7"/>
  <c r="AB170" i="7" s="1"/>
  <c r="Z153" i="7"/>
  <c r="AB153" i="7" s="1"/>
  <c r="Z135" i="7"/>
  <c r="AB135" i="7" s="1"/>
  <c r="Z117" i="7"/>
  <c r="AB117" i="7" s="1"/>
  <c r="Z99" i="7"/>
  <c r="AB99" i="7" s="1"/>
  <c r="Z81" i="7"/>
  <c r="AB81" i="7" s="1"/>
  <c r="Z63" i="7"/>
  <c r="AB63" i="7" s="1"/>
  <c r="Z45" i="7"/>
  <c r="AB45" i="7" s="1"/>
  <c r="Z27" i="7"/>
  <c r="AB27" i="7" s="1"/>
  <c r="AA9" i="7"/>
  <c r="AB9" i="7"/>
  <c r="Z9" i="7"/>
  <c r="L475" i="7"/>
  <c r="M475" i="7" s="1"/>
  <c r="L457" i="7"/>
  <c r="M457" i="7" s="1"/>
  <c r="L439" i="7"/>
  <c r="M439" i="7" s="1"/>
  <c r="L421" i="7"/>
  <c r="M421" i="7" s="1"/>
  <c r="L403" i="7"/>
  <c r="M403" i="7" s="1"/>
  <c r="L385" i="7"/>
  <c r="M385" i="7" s="1"/>
  <c r="L367" i="7"/>
  <c r="M367" i="7"/>
  <c r="L349" i="7"/>
  <c r="M349" i="7" s="1"/>
  <c r="L331" i="7"/>
  <c r="M331" i="7" s="1"/>
  <c r="L314" i="7"/>
  <c r="M314" i="7"/>
  <c r="L296" i="7"/>
  <c r="M296" i="7" s="1"/>
  <c r="L278" i="7"/>
  <c r="M278" i="7" s="1"/>
  <c r="L260" i="7"/>
  <c r="M260" i="7" s="1"/>
  <c r="L242" i="7"/>
  <c r="M242" i="7" s="1"/>
  <c r="L224" i="7"/>
  <c r="M224" i="7" s="1"/>
  <c r="L206" i="7"/>
  <c r="M206" i="7" s="1"/>
  <c r="L188" i="7"/>
  <c r="M188" i="7" s="1"/>
  <c r="L170" i="7"/>
  <c r="M170" i="7" s="1"/>
  <c r="L153" i="7"/>
  <c r="M153" i="7" s="1"/>
  <c r="L135" i="7"/>
  <c r="M135" i="7"/>
  <c r="L117" i="7"/>
  <c r="M117" i="7" s="1"/>
  <c r="L99" i="7"/>
  <c r="M99" i="7" s="1"/>
  <c r="L81" i="7"/>
  <c r="M81" i="7" s="1"/>
  <c r="L63" i="7"/>
  <c r="M63" i="7" s="1"/>
  <c r="L45" i="7"/>
  <c r="M45" i="7" s="1"/>
  <c r="L27" i="7"/>
  <c r="M27" i="7" s="1"/>
  <c r="L9" i="7"/>
  <c r="M9" i="7"/>
  <c r="Z151" i="6"/>
  <c r="AB151" i="6" s="1"/>
  <c r="Z133" i="6"/>
  <c r="AB133" i="6" s="1"/>
  <c r="Z115" i="6"/>
  <c r="AA115" i="6"/>
  <c r="AB115" i="6"/>
  <c r="Z98" i="6"/>
  <c r="AB98" i="6" s="1"/>
  <c r="Z80" i="6"/>
  <c r="AB80" i="6" s="1"/>
  <c r="Z62" i="6"/>
  <c r="AB62" i="6" s="1"/>
  <c r="Z45" i="6"/>
  <c r="AB45" i="6" s="1"/>
  <c r="Z27" i="6"/>
  <c r="AB27" i="6" s="1"/>
  <c r="AA9" i="6"/>
  <c r="AB9" i="6"/>
  <c r="Z9" i="6"/>
  <c r="L151" i="6"/>
  <c r="M151" i="6" s="1"/>
  <c r="L133" i="6"/>
  <c r="M133" i="6" s="1"/>
  <c r="L115" i="6"/>
  <c r="M115" i="6" s="1"/>
  <c r="L98" i="6"/>
  <c r="M98" i="6" s="1"/>
  <c r="L80" i="6"/>
  <c r="M80" i="6" s="1"/>
  <c r="L62" i="6"/>
  <c r="M62" i="6" s="1"/>
  <c r="L45" i="6"/>
  <c r="M45" i="6" s="1"/>
  <c r="L27" i="6"/>
  <c r="M27" i="6" s="1"/>
  <c r="L9" i="6"/>
  <c r="M9" i="6" s="1"/>
  <c r="Z45" i="5"/>
  <c r="AB45" i="5" s="1"/>
  <c r="Z27" i="5"/>
  <c r="AB27" i="5" s="1"/>
  <c r="Z9" i="5"/>
  <c r="AA9" i="5" s="1"/>
  <c r="L63" i="5"/>
  <c r="L45" i="5"/>
  <c r="M45" i="5" s="1"/>
  <c r="L27" i="5"/>
  <c r="M27" i="5" s="1"/>
  <c r="L9" i="5"/>
  <c r="M9" i="5" s="1"/>
  <c r="L127" i="12"/>
  <c r="L110" i="12"/>
  <c r="L93" i="12"/>
  <c r="L76" i="12"/>
  <c r="M76" i="12" s="1"/>
  <c r="L59" i="12"/>
  <c r="L42" i="12"/>
  <c r="L25" i="12"/>
  <c r="M25" i="12" s="1"/>
  <c r="L8" i="12"/>
  <c r="M63" i="5" l="1"/>
  <c r="L63" i="14"/>
  <c r="M63" i="14" s="1"/>
  <c r="M93" i="12"/>
  <c r="AA475" i="7"/>
  <c r="AA457" i="7"/>
  <c r="AA439" i="7"/>
  <c r="AA421" i="7"/>
  <c r="AA403" i="7"/>
  <c r="AA385" i="7"/>
  <c r="AA367" i="7"/>
  <c r="AA349" i="7"/>
  <c r="AA314" i="7"/>
  <c r="AA296" i="7"/>
  <c r="AA278" i="7"/>
  <c r="AA260" i="7"/>
  <c r="AA242" i="7"/>
  <c r="AA224" i="7"/>
  <c r="AA206" i="7"/>
  <c r="AA188" i="7"/>
  <c r="AA170" i="7"/>
  <c r="AA153" i="7"/>
  <c r="AA135" i="7"/>
  <c r="AA117" i="7"/>
  <c r="AA99" i="7"/>
  <c r="AA81" i="7"/>
  <c r="AA63" i="7"/>
  <c r="AA45" i="7"/>
  <c r="AA27" i="7"/>
  <c r="AA151" i="6"/>
  <c r="AA133" i="6"/>
  <c r="AA98" i="6"/>
  <c r="AA80" i="6"/>
  <c r="AA62" i="6"/>
  <c r="AA45" i="6"/>
  <c r="AA27" i="6"/>
  <c r="AA45" i="5"/>
  <c r="AA27" i="5"/>
  <c r="AB9" i="5"/>
  <c r="M127" i="12"/>
  <c r="M59" i="12"/>
  <c r="M110" i="12"/>
  <c r="M42" i="12"/>
  <c r="M8" i="12" l="1"/>
  <c r="Z44" i="14"/>
  <c r="AB44" i="14" s="1"/>
  <c r="Z26" i="14"/>
  <c r="AB26" i="14" s="1"/>
  <c r="AA8" i="14"/>
  <c r="AB8" i="14"/>
  <c r="Z8" i="14"/>
  <c r="L44" i="14"/>
  <c r="M44" i="14" s="1"/>
  <c r="L26" i="14"/>
  <c r="M26" i="14" s="1"/>
  <c r="L8" i="14"/>
  <c r="M8" i="14" s="1"/>
  <c r="Z474" i="7"/>
  <c r="AB474" i="7" s="1"/>
  <c r="Z456" i="7"/>
  <c r="AB456" i="7" s="1"/>
  <c r="Z438" i="7"/>
  <c r="AB438" i="7" s="1"/>
  <c r="Z420" i="7"/>
  <c r="AB420" i="7" s="1"/>
  <c r="Z402" i="7"/>
  <c r="AB402" i="7" s="1"/>
  <c r="Z384" i="7"/>
  <c r="AB384" i="7" s="1"/>
  <c r="Z366" i="7"/>
  <c r="AA366" i="7"/>
  <c r="AB366" i="7"/>
  <c r="Z348" i="7"/>
  <c r="AB348" i="7" s="1"/>
  <c r="Z330" i="7"/>
  <c r="AA330" i="7" s="1"/>
  <c r="AB330" i="7"/>
  <c r="Z313" i="7"/>
  <c r="AB313" i="7" s="1"/>
  <c r="Z295" i="7"/>
  <c r="AB295" i="7" s="1"/>
  <c r="Z277" i="7"/>
  <c r="AB277" i="7" s="1"/>
  <c r="Z259" i="7"/>
  <c r="AB259" i="7" s="1"/>
  <c r="Z241" i="7"/>
  <c r="AB241" i="7" s="1"/>
  <c r="Z223" i="7"/>
  <c r="AB223" i="7" s="1"/>
  <c r="Z205" i="7"/>
  <c r="AB205" i="7" s="1"/>
  <c r="Z187" i="7"/>
  <c r="AB187" i="7" s="1"/>
  <c r="Z169" i="7"/>
  <c r="AB169" i="7" s="1"/>
  <c r="Z152" i="7"/>
  <c r="AB152" i="7" s="1"/>
  <c r="Z134" i="7"/>
  <c r="AB134" i="7" s="1"/>
  <c r="Z116" i="7"/>
  <c r="AB116" i="7" s="1"/>
  <c r="Z98" i="7"/>
  <c r="AB98" i="7" s="1"/>
  <c r="Z80" i="7"/>
  <c r="AB80" i="7" s="1"/>
  <c r="Z62" i="7"/>
  <c r="AB62" i="7" s="1"/>
  <c r="Z44" i="7"/>
  <c r="AB44" i="7" s="1"/>
  <c r="Z26" i="7"/>
  <c r="AB26" i="7" s="1"/>
  <c r="AA8" i="7"/>
  <c r="AB8" i="7"/>
  <c r="Z8" i="7"/>
  <c r="L384" i="7"/>
  <c r="L383" i="7"/>
  <c r="L474" i="7"/>
  <c r="M474" i="7" s="1"/>
  <c r="L456" i="7"/>
  <c r="M456" i="7" s="1"/>
  <c r="L438" i="7"/>
  <c r="M438" i="7" s="1"/>
  <c r="L420" i="7"/>
  <c r="M420" i="7" s="1"/>
  <c r="L402" i="7"/>
  <c r="M402" i="7" s="1"/>
  <c r="M384" i="7"/>
  <c r="L348" i="7"/>
  <c r="M348" i="7" s="1"/>
  <c r="L330" i="7"/>
  <c r="M330" i="7" s="1"/>
  <c r="L313" i="7"/>
  <c r="M313" i="7" s="1"/>
  <c r="L295" i="7"/>
  <c r="M295" i="7" s="1"/>
  <c r="L277" i="7"/>
  <c r="M277" i="7" s="1"/>
  <c r="L259" i="7"/>
  <c r="M259" i="7" s="1"/>
  <c r="L241" i="7"/>
  <c r="M241" i="7" s="1"/>
  <c r="L223" i="7"/>
  <c r="M223" i="7" s="1"/>
  <c r="L205" i="7"/>
  <c r="M205" i="7" s="1"/>
  <c r="L187" i="7"/>
  <c r="M187" i="7" s="1"/>
  <c r="L169" i="7"/>
  <c r="M169" i="7" s="1"/>
  <c r="L152" i="7"/>
  <c r="M152" i="7" s="1"/>
  <c r="L134" i="7"/>
  <c r="M134" i="7" s="1"/>
  <c r="L116" i="7"/>
  <c r="M116" i="7" s="1"/>
  <c r="L98" i="7"/>
  <c r="M98" i="7"/>
  <c r="L80" i="7"/>
  <c r="M80" i="7"/>
  <c r="L62" i="7"/>
  <c r="M62" i="7" s="1"/>
  <c r="L44" i="7"/>
  <c r="M44" i="7"/>
  <c r="L26" i="7"/>
  <c r="M26" i="7" s="1"/>
  <c r="L8" i="7"/>
  <c r="M8" i="7"/>
  <c r="Z150" i="6"/>
  <c r="AA150" i="6" s="1"/>
  <c r="AB150" i="6"/>
  <c r="Z132" i="6"/>
  <c r="AA132" i="6"/>
  <c r="AB132" i="6"/>
  <c r="Z114" i="6"/>
  <c r="AA114" i="6" s="1"/>
  <c r="AB114" i="6"/>
  <c r="Z97" i="6"/>
  <c r="AB97" i="6" s="1"/>
  <c r="Z79" i="6"/>
  <c r="AB79" i="6" s="1"/>
  <c r="Z61" i="6"/>
  <c r="AB61" i="6" s="1"/>
  <c r="Z44" i="6"/>
  <c r="AB44" i="6" s="1"/>
  <c r="Z26" i="6"/>
  <c r="AB26" i="6" s="1"/>
  <c r="AA8" i="6"/>
  <c r="AB8" i="6"/>
  <c r="Z8" i="6"/>
  <c r="L150" i="6"/>
  <c r="M150" i="6" s="1"/>
  <c r="L132" i="6"/>
  <c r="M132" i="6" s="1"/>
  <c r="L114" i="6"/>
  <c r="M114" i="6" s="1"/>
  <c r="L97" i="6"/>
  <c r="M97" i="6" s="1"/>
  <c r="L79" i="6"/>
  <c r="M79" i="6"/>
  <c r="L61" i="6"/>
  <c r="M61" i="6" s="1"/>
  <c r="L44" i="6"/>
  <c r="M44" i="6" s="1"/>
  <c r="L26" i="6"/>
  <c r="M26" i="6" s="1"/>
  <c r="AA44" i="14" l="1"/>
  <c r="AA26" i="14"/>
  <c r="AA474" i="7"/>
  <c r="AA456" i="7"/>
  <c r="AA438" i="7"/>
  <c r="AA420" i="7"/>
  <c r="AA402" i="7"/>
  <c r="AA384" i="7"/>
  <c r="AA348" i="7"/>
  <c r="AA313" i="7"/>
  <c r="AA295" i="7"/>
  <c r="AA277" i="7"/>
  <c r="AA259" i="7"/>
  <c r="AA241" i="7"/>
  <c r="AA223" i="7"/>
  <c r="AA205" i="7"/>
  <c r="AA187" i="7"/>
  <c r="AA169" i="7"/>
  <c r="AA152" i="7"/>
  <c r="AA134" i="7"/>
  <c r="AA116" i="7"/>
  <c r="AA98" i="7"/>
  <c r="AA80" i="7"/>
  <c r="AA62" i="7"/>
  <c r="AA44" i="7"/>
  <c r="AA26" i="7"/>
  <c r="AA97" i="6"/>
  <c r="AA79" i="6"/>
  <c r="AA61" i="6"/>
  <c r="AA44" i="6"/>
  <c r="AA26" i="6"/>
  <c r="L8" i="6"/>
  <c r="M8" i="6"/>
  <c r="Z44" i="5"/>
  <c r="AB44" i="5" s="1"/>
  <c r="Z26" i="5"/>
  <c r="AB26" i="5" s="1"/>
  <c r="AA8" i="5"/>
  <c r="AB8" i="5"/>
  <c r="L62" i="5"/>
  <c r="L62" i="14" s="1"/>
  <c r="M62" i="14" s="1"/>
  <c r="L44" i="5"/>
  <c r="L26" i="5"/>
  <c r="L8" i="5"/>
  <c r="Z152" i="3"/>
  <c r="AB152" i="3" s="1"/>
  <c r="Z134" i="3"/>
  <c r="AB134" i="3" s="1"/>
  <c r="Z116" i="3"/>
  <c r="AB116" i="3" s="1"/>
  <c r="Z98" i="3"/>
  <c r="AB98" i="3" s="1"/>
  <c r="Z80" i="3"/>
  <c r="AB80" i="3" s="1"/>
  <c r="Z62" i="3"/>
  <c r="AB62" i="3" s="1"/>
  <c r="Z44" i="3"/>
  <c r="AB44" i="3" s="1"/>
  <c r="Z26" i="3"/>
  <c r="AB26" i="3" s="1"/>
  <c r="L152" i="3"/>
  <c r="M152" i="3" s="1"/>
  <c r="L134" i="3"/>
  <c r="M134" i="3" s="1"/>
  <c r="L116" i="3"/>
  <c r="M116" i="3" s="1"/>
  <c r="L98" i="3"/>
  <c r="M98" i="3" s="1"/>
  <c r="L80" i="3"/>
  <c r="M80" i="3" s="1"/>
  <c r="L62" i="3"/>
  <c r="M62" i="3" s="1"/>
  <c r="L44" i="3"/>
  <c r="M44" i="3" s="1"/>
  <c r="L26" i="3"/>
  <c r="M26" i="3" s="1"/>
  <c r="L8" i="3"/>
  <c r="Z80" i="2"/>
  <c r="AB80" i="2" s="1"/>
  <c r="Z62" i="2"/>
  <c r="AB62" i="2" s="1"/>
  <c r="Z44" i="2"/>
  <c r="AB44" i="2" s="1"/>
  <c r="Z26" i="2"/>
  <c r="AB26" i="2" s="1"/>
  <c r="AA8" i="2"/>
  <c r="AB8" i="2"/>
  <c r="Z8" i="2"/>
  <c r="L80" i="2"/>
  <c r="M80" i="2" s="1"/>
  <c r="L44" i="2"/>
  <c r="M44" i="2" s="1"/>
  <c r="L26" i="2"/>
  <c r="M26" i="2" s="1"/>
  <c r="L8" i="2"/>
  <c r="M8" i="2"/>
  <c r="Z25" i="1"/>
  <c r="Y25" i="1"/>
  <c r="Y43" i="1"/>
  <c r="Y61" i="1"/>
  <c r="Z62" i="1"/>
  <c r="AB62" i="1" s="1"/>
  <c r="Z44" i="1"/>
  <c r="AB44" i="1" s="1"/>
  <c r="Z26" i="1"/>
  <c r="AB26" i="1" s="1"/>
  <c r="AA8" i="1"/>
  <c r="AB8" i="1"/>
  <c r="Z8" i="1"/>
  <c r="L62" i="1"/>
  <c r="M62" i="1" s="1"/>
  <c r="L44" i="1"/>
  <c r="M44" i="1" s="1"/>
  <c r="L26" i="1"/>
  <c r="M26" i="1"/>
  <c r="L8" i="1"/>
  <c r="M8" i="1"/>
  <c r="O54" i="13"/>
  <c r="O55" i="13"/>
  <c r="O56" i="13"/>
  <c r="O57" i="13"/>
  <c r="O58" i="13"/>
  <c r="O59" i="13"/>
  <c r="O60" i="13"/>
  <c r="O61" i="13"/>
  <c r="O62" i="13"/>
  <c r="O63" i="13"/>
  <c r="O64" i="13"/>
  <c r="L54" i="13"/>
  <c r="L55" i="13"/>
  <c r="L56" i="13"/>
  <c r="L57" i="13"/>
  <c r="L58" i="13"/>
  <c r="L59" i="13"/>
  <c r="L60" i="13"/>
  <c r="L61" i="13"/>
  <c r="L62" i="13"/>
  <c r="L63" i="13"/>
  <c r="L64" i="13"/>
  <c r="O39" i="13"/>
  <c r="O40" i="13"/>
  <c r="O41" i="13"/>
  <c r="O42" i="13"/>
  <c r="O43" i="13"/>
  <c r="O44" i="13"/>
  <c r="O45" i="13"/>
  <c r="O46" i="13"/>
  <c r="O47" i="13"/>
  <c r="O48" i="13"/>
  <c r="O49" i="13"/>
  <c r="L39" i="13"/>
  <c r="L40" i="13"/>
  <c r="L41" i="13"/>
  <c r="L42" i="13"/>
  <c r="L43" i="13"/>
  <c r="L44" i="13"/>
  <c r="L45" i="13"/>
  <c r="L46" i="13"/>
  <c r="L47" i="13"/>
  <c r="L48" i="13"/>
  <c r="L49" i="13"/>
  <c r="O24" i="13"/>
  <c r="O25" i="13"/>
  <c r="O26" i="13"/>
  <c r="O27" i="13"/>
  <c r="O28" i="13"/>
  <c r="O29" i="13"/>
  <c r="O30" i="13"/>
  <c r="O31" i="13"/>
  <c r="O32" i="13"/>
  <c r="O33" i="13"/>
  <c r="O34" i="13"/>
  <c r="L24" i="13"/>
  <c r="L25" i="13"/>
  <c r="L26" i="13"/>
  <c r="L27" i="13"/>
  <c r="L28" i="13"/>
  <c r="L29" i="13"/>
  <c r="L30" i="13"/>
  <c r="L31" i="13"/>
  <c r="L32" i="13"/>
  <c r="L33" i="13"/>
  <c r="L34" i="13"/>
  <c r="P52" i="13"/>
  <c r="O52" i="13"/>
  <c r="N52" i="13"/>
  <c r="M52" i="13"/>
  <c r="L52" i="13"/>
  <c r="K52" i="13"/>
  <c r="P37" i="13"/>
  <c r="O37" i="13"/>
  <c r="N37" i="13"/>
  <c r="M37" i="13"/>
  <c r="L37" i="13"/>
  <c r="K37" i="13"/>
  <c r="P22" i="13"/>
  <c r="O22" i="13"/>
  <c r="N22" i="13"/>
  <c r="M22" i="13"/>
  <c r="L22" i="13"/>
  <c r="K22" i="13"/>
  <c r="O9" i="13"/>
  <c r="O10" i="13"/>
  <c r="O11" i="13"/>
  <c r="O12" i="13"/>
  <c r="O13" i="13"/>
  <c r="O14" i="13"/>
  <c r="O15" i="13"/>
  <c r="O16" i="13"/>
  <c r="O17" i="13"/>
  <c r="O18" i="13"/>
  <c r="O19" i="13"/>
  <c r="L9" i="13"/>
  <c r="L10" i="13"/>
  <c r="L11" i="13"/>
  <c r="L12" i="13"/>
  <c r="L13" i="13"/>
  <c r="L14" i="13"/>
  <c r="L15" i="13"/>
  <c r="L16" i="13"/>
  <c r="L17" i="13"/>
  <c r="L18" i="13"/>
  <c r="L19" i="13"/>
  <c r="P7" i="13"/>
  <c r="O7" i="13"/>
  <c r="N7" i="13"/>
  <c r="P23" i="15"/>
  <c r="P24" i="15"/>
  <c r="P25" i="15"/>
  <c r="P26" i="15"/>
  <c r="P27" i="15"/>
  <c r="P28" i="15"/>
  <c r="P29" i="15"/>
  <c r="P30" i="15"/>
  <c r="P31" i="15"/>
  <c r="P32" i="15"/>
  <c r="P33" i="15"/>
  <c r="M23" i="15"/>
  <c r="M24" i="15"/>
  <c r="M25" i="15"/>
  <c r="M26" i="15"/>
  <c r="M27" i="15"/>
  <c r="M28" i="15"/>
  <c r="M29" i="15"/>
  <c r="M30" i="15"/>
  <c r="M31" i="15"/>
  <c r="M32" i="15"/>
  <c r="M33" i="15"/>
  <c r="J23" i="15"/>
  <c r="J24" i="15"/>
  <c r="J25" i="15"/>
  <c r="J26" i="15"/>
  <c r="J27" i="15"/>
  <c r="J28" i="15"/>
  <c r="J29" i="15"/>
  <c r="J30" i="15"/>
  <c r="J31" i="15"/>
  <c r="J32" i="15"/>
  <c r="J33" i="15"/>
  <c r="O21" i="15"/>
  <c r="N21" i="15"/>
  <c r="Q21" i="15" s="1"/>
  <c r="M21" i="15"/>
  <c r="P21" i="15" s="1"/>
  <c r="L21" i="15"/>
  <c r="J21" i="15"/>
  <c r="I21" i="15"/>
  <c r="P8" i="15"/>
  <c r="P9" i="15"/>
  <c r="P10" i="15"/>
  <c r="P11" i="15"/>
  <c r="P12" i="15"/>
  <c r="P13" i="15"/>
  <c r="P14" i="15"/>
  <c r="P15" i="15"/>
  <c r="P16" i="15"/>
  <c r="P17" i="15"/>
  <c r="P18" i="15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T95" i="11"/>
  <c r="S95" i="11"/>
  <c r="R95" i="11"/>
  <c r="Q95" i="11"/>
  <c r="P95" i="11"/>
  <c r="O95" i="11"/>
  <c r="N95" i="11"/>
  <c r="M95" i="11"/>
  <c r="L95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R80" i="11"/>
  <c r="Q80" i="11"/>
  <c r="T80" i="11" s="1"/>
  <c r="P80" i="11"/>
  <c r="S80" i="11" s="1"/>
  <c r="O80" i="11"/>
  <c r="M80" i="11"/>
  <c r="L80" i="11"/>
  <c r="S67" i="11"/>
  <c r="S68" i="11"/>
  <c r="S69" i="11"/>
  <c r="S70" i="11"/>
  <c r="S71" i="11"/>
  <c r="S72" i="11"/>
  <c r="S73" i="11"/>
  <c r="S74" i="11"/>
  <c r="S75" i="11"/>
  <c r="S76" i="11"/>
  <c r="S77" i="11"/>
  <c r="P67" i="11"/>
  <c r="P68" i="11"/>
  <c r="P69" i="11"/>
  <c r="P70" i="11"/>
  <c r="P71" i="11"/>
  <c r="P72" i="11"/>
  <c r="P73" i="11"/>
  <c r="P74" i="11"/>
  <c r="P75" i="11"/>
  <c r="P76" i="11"/>
  <c r="P77" i="11"/>
  <c r="T65" i="11"/>
  <c r="S65" i="11"/>
  <c r="R65" i="11"/>
  <c r="Q65" i="11"/>
  <c r="P65" i="11"/>
  <c r="O65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P52" i="11"/>
  <c r="P53" i="11"/>
  <c r="P54" i="11"/>
  <c r="P55" i="11"/>
  <c r="P56" i="11"/>
  <c r="P57" i="11"/>
  <c r="P58" i="11"/>
  <c r="P59" i="11"/>
  <c r="P60" i="11"/>
  <c r="P61" i="11"/>
  <c r="P62" i="11"/>
  <c r="T50" i="11"/>
  <c r="S50" i="11"/>
  <c r="R50" i="11"/>
  <c r="Q50" i="11"/>
  <c r="P50" i="11"/>
  <c r="O50" i="11"/>
  <c r="S37" i="11"/>
  <c r="S38" i="11"/>
  <c r="S39" i="11"/>
  <c r="S40" i="11"/>
  <c r="S41" i="11"/>
  <c r="S42" i="11"/>
  <c r="S43" i="11"/>
  <c r="S44" i="11"/>
  <c r="S45" i="11"/>
  <c r="S46" i="11"/>
  <c r="S47" i="11"/>
  <c r="P37" i="11"/>
  <c r="P38" i="11"/>
  <c r="P39" i="11"/>
  <c r="P40" i="11"/>
  <c r="P41" i="11"/>
  <c r="P42" i="11"/>
  <c r="P43" i="11"/>
  <c r="P44" i="11"/>
  <c r="P45" i="11"/>
  <c r="P46" i="11"/>
  <c r="P47" i="11"/>
  <c r="S35" i="11"/>
  <c r="R35" i="11"/>
  <c r="P35" i="11"/>
  <c r="O35" i="11"/>
  <c r="S22" i="11"/>
  <c r="S23" i="11"/>
  <c r="S24" i="11"/>
  <c r="S25" i="11"/>
  <c r="S26" i="11"/>
  <c r="S27" i="11"/>
  <c r="S28" i="11"/>
  <c r="S29" i="11"/>
  <c r="S30" i="11"/>
  <c r="S31" i="11"/>
  <c r="S32" i="11"/>
  <c r="S20" i="11"/>
  <c r="R20" i="11"/>
  <c r="S8" i="11"/>
  <c r="S9" i="11"/>
  <c r="S10" i="11"/>
  <c r="S11" i="11"/>
  <c r="S12" i="11"/>
  <c r="S13" i="11"/>
  <c r="S14" i="11"/>
  <c r="S15" i="11"/>
  <c r="S16" i="11"/>
  <c r="S17" i="11"/>
  <c r="S18" i="11"/>
  <c r="P67" i="10"/>
  <c r="P68" i="10"/>
  <c r="P69" i="10"/>
  <c r="P70" i="10"/>
  <c r="P71" i="10"/>
  <c r="P72" i="10"/>
  <c r="P73" i="10"/>
  <c r="P74" i="10"/>
  <c r="P75" i="10"/>
  <c r="P76" i="10"/>
  <c r="P77" i="10"/>
  <c r="P78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Q66" i="10"/>
  <c r="P66" i="10"/>
  <c r="O66" i="10"/>
  <c r="N66" i="10"/>
  <c r="M66" i="10"/>
  <c r="L66" i="10"/>
  <c r="K66" i="10"/>
  <c r="J66" i="10"/>
  <c r="I66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J54" i="10"/>
  <c r="J55" i="10"/>
  <c r="J56" i="10"/>
  <c r="J57" i="10"/>
  <c r="J58" i="10"/>
  <c r="J59" i="10"/>
  <c r="J60" i="10"/>
  <c r="J61" i="10"/>
  <c r="J62" i="10"/>
  <c r="J63" i="10"/>
  <c r="Q51" i="10"/>
  <c r="P51" i="10"/>
  <c r="O51" i="10"/>
  <c r="N51" i="10"/>
  <c r="M51" i="10"/>
  <c r="L51" i="10"/>
  <c r="K51" i="10"/>
  <c r="J51" i="10"/>
  <c r="I51" i="10"/>
  <c r="P38" i="10"/>
  <c r="P39" i="10"/>
  <c r="P40" i="10"/>
  <c r="P41" i="10"/>
  <c r="P42" i="10"/>
  <c r="P43" i="10"/>
  <c r="P44" i="10"/>
  <c r="P45" i="10"/>
  <c r="P46" i="10"/>
  <c r="P47" i="10"/>
  <c r="P48" i="10"/>
  <c r="M38" i="10"/>
  <c r="M39" i="10"/>
  <c r="M40" i="10"/>
  <c r="M41" i="10"/>
  <c r="M42" i="10"/>
  <c r="M43" i="10"/>
  <c r="M44" i="10"/>
  <c r="M45" i="10"/>
  <c r="M46" i="10"/>
  <c r="M47" i="10"/>
  <c r="M48" i="10"/>
  <c r="J38" i="10"/>
  <c r="J39" i="10"/>
  <c r="J40" i="10"/>
  <c r="J41" i="10"/>
  <c r="J42" i="10"/>
  <c r="J43" i="10"/>
  <c r="J44" i="10"/>
  <c r="J45" i="10"/>
  <c r="J46" i="10"/>
  <c r="J47" i="10"/>
  <c r="J48" i="10"/>
  <c r="Q36" i="10"/>
  <c r="P36" i="10"/>
  <c r="O36" i="10"/>
  <c r="N36" i="10"/>
  <c r="M36" i="10"/>
  <c r="L36" i="10"/>
  <c r="K36" i="10"/>
  <c r="J36" i="10"/>
  <c r="I36" i="10"/>
  <c r="P23" i="10"/>
  <c r="P24" i="10"/>
  <c r="P25" i="10"/>
  <c r="P26" i="10"/>
  <c r="P27" i="10"/>
  <c r="P28" i="10"/>
  <c r="P29" i="10"/>
  <c r="P30" i="10"/>
  <c r="P31" i="10"/>
  <c r="P32" i="10"/>
  <c r="P33" i="10"/>
  <c r="M23" i="10"/>
  <c r="M24" i="10"/>
  <c r="M25" i="10"/>
  <c r="M26" i="10"/>
  <c r="M27" i="10"/>
  <c r="M28" i="10"/>
  <c r="M29" i="10"/>
  <c r="M30" i="10"/>
  <c r="M31" i="10"/>
  <c r="M32" i="10"/>
  <c r="M33" i="10"/>
  <c r="P21" i="10"/>
  <c r="O21" i="10"/>
  <c r="M21" i="10"/>
  <c r="L21" i="10"/>
  <c r="J23" i="10"/>
  <c r="J24" i="10"/>
  <c r="J25" i="10"/>
  <c r="J26" i="10"/>
  <c r="J27" i="10"/>
  <c r="J28" i="10"/>
  <c r="J29" i="10"/>
  <c r="J30" i="10"/>
  <c r="J31" i="10"/>
  <c r="J32" i="10"/>
  <c r="J33" i="10"/>
  <c r="J21" i="10"/>
  <c r="I21" i="10"/>
  <c r="P8" i="10"/>
  <c r="P9" i="10"/>
  <c r="P10" i="10"/>
  <c r="P11" i="10"/>
  <c r="P12" i="10"/>
  <c r="P13" i="10"/>
  <c r="P14" i="10"/>
  <c r="P15" i="10"/>
  <c r="P16" i="10"/>
  <c r="P17" i="10"/>
  <c r="P18" i="10"/>
  <c r="L126" i="12"/>
  <c r="L109" i="12"/>
  <c r="O23" i="13" s="1"/>
  <c r="L92" i="12"/>
  <c r="O38" i="13" s="1"/>
  <c r="L75" i="12"/>
  <c r="L58" i="12"/>
  <c r="L41" i="12"/>
  <c r="L23" i="13" s="1"/>
  <c r="L24" i="12"/>
  <c r="L7" i="12"/>
  <c r="K485" i="7"/>
  <c r="K486" i="7" s="1"/>
  <c r="K341" i="7"/>
  <c r="K342" i="7" s="1"/>
  <c r="K324" i="7"/>
  <c r="K325" i="7" s="1"/>
  <c r="K306" i="7"/>
  <c r="K288" i="7"/>
  <c r="K270" i="7"/>
  <c r="K271" i="7" s="1"/>
  <c r="K252" i="7"/>
  <c r="K234" i="7"/>
  <c r="K216" i="7"/>
  <c r="L204" i="7"/>
  <c r="K198" i="7"/>
  <c r="K180" i="7"/>
  <c r="K181" i="7" s="1"/>
  <c r="K163" i="7"/>
  <c r="K164" i="7" s="1"/>
  <c r="K145" i="7"/>
  <c r="K127" i="7"/>
  <c r="K109" i="7"/>
  <c r="K91" i="7"/>
  <c r="K92" i="7" s="1"/>
  <c r="K73" i="7"/>
  <c r="K74" i="7" s="1"/>
  <c r="K55" i="7"/>
  <c r="K56" i="7" s="1"/>
  <c r="K37" i="7"/>
  <c r="K38" i="7" s="1"/>
  <c r="K19" i="7"/>
  <c r="K21" i="7" s="1"/>
  <c r="K20" i="7"/>
  <c r="AB473" i="7"/>
  <c r="AA473" i="7"/>
  <c r="AB312" i="7"/>
  <c r="AA312" i="7"/>
  <c r="AB168" i="7"/>
  <c r="AA168" i="7"/>
  <c r="AB151" i="7"/>
  <c r="AA151" i="7"/>
  <c r="AB7" i="7"/>
  <c r="AA7" i="7"/>
  <c r="Z473" i="7"/>
  <c r="Z204" i="7"/>
  <c r="Z365" i="7" s="1"/>
  <c r="Z329" i="7"/>
  <c r="Z312" i="7"/>
  <c r="Z324" i="7"/>
  <c r="Z325" i="7" s="1"/>
  <c r="Z294" i="7"/>
  <c r="Z276" i="7"/>
  <c r="Z288" i="7" s="1"/>
  <c r="Z258" i="7"/>
  <c r="Z270" i="7"/>
  <c r="Z240" i="7"/>
  <c r="Z252" i="7" s="1"/>
  <c r="Z222" i="7"/>
  <c r="Z234" i="7"/>
  <c r="Z216" i="7"/>
  <c r="Z215" i="7"/>
  <c r="Z186" i="7"/>
  <c r="Z168" i="7"/>
  <c r="Z180" i="7"/>
  <c r="Z151" i="7"/>
  <c r="Z163" i="7"/>
  <c r="Z164" i="7" s="1"/>
  <c r="Z133" i="7"/>
  <c r="Z115" i="7"/>
  <c r="Z127" i="7"/>
  <c r="Z97" i="7"/>
  <c r="Z109" i="7"/>
  <c r="Z79" i="7"/>
  <c r="Z91" i="7"/>
  <c r="Z61" i="7"/>
  <c r="Z73" i="7"/>
  <c r="Z43" i="7"/>
  <c r="Z55" i="7"/>
  <c r="Z25" i="7"/>
  <c r="Z37" i="7"/>
  <c r="Z7" i="7"/>
  <c r="Z19" i="7"/>
  <c r="L473" i="7"/>
  <c r="L401" i="7"/>
  <c r="L329" i="7"/>
  <c r="L312" i="7"/>
  <c r="L294" i="7"/>
  <c r="L455" i="7" s="1"/>
  <c r="L276" i="7"/>
  <c r="L437" i="7" s="1"/>
  <c r="L258" i="7"/>
  <c r="L240" i="7"/>
  <c r="L222" i="7"/>
  <c r="L365" i="7"/>
  <c r="L186" i="7"/>
  <c r="L168" i="7"/>
  <c r="L151" i="7"/>
  <c r="L133" i="7"/>
  <c r="L115" i="7"/>
  <c r="L97" i="7"/>
  <c r="L79" i="7"/>
  <c r="L61" i="7"/>
  <c r="L43" i="7"/>
  <c r="L25" i="7"/>
  <c r="L7" i="7"/>
  <c r="L96" i="6"/>
  <c r="S21" i="11" s="1"/>
  <c r="L78" i="6"/>
  <c r="L131" i="6" s="1"/>
  <c r="S66" i="11" s="1"/>
  <c r="L60" i="6"/>
  <c r="P51" i="11" s="1"/>
  <c r="L43" i="6"/>
  <c r="L25" i="6"/>
  <c r="S36" i="11" s="1"/>
  <c r="L7" i="6"/>
  <c r="P36" i="11" s="1"/>
  <c r="L53" i="13" l="1"/>
  <c r="O53" i="13"/>
  <c r="L38" i="13"/>
  <c r="J53" i="10"/>
  <c r="AA44" i="5"/>
  <c r="AA26" i="5"/>
  <c r="AA152" i="3"/>
  <c r="AA134" i="3"/>
  <c r="AA116" i="3"/>
  <c r="AA98" i="3"/>
  <c r="AA80" i="3"/>
  <c r="AA62" i="3"/>
  <c r="AA44" i="3"/>
  <c r="AA26" i="3"/>
  <c r="AA80" i="2"/>
  <c r="AA62" i="2"/>
  <c r="AA44" i="2"/>
  <c r="AA26" i="2"/>
  <c r="L62" i="2"/>
  <c r="M62" i="2" s="1"/>
  <c r="AA62" i="1"/>
  <c r="AA44" i="1"/>
  <c r="AA26" i="1"/>
  <c r="L8" i="13"/>
  <c r="O8" i="13"/>
  <c r="Z455" i="7"/>
  <c r="K467" i="7"/>
  <c r="K468" i="7" s="1"/>
  <c r="Z306" i="7"/>
  <c r="Z307" i="7" s="1"/>
  <c r="K431" i="7"/>
  <c r="K432" i="7" s="1"/>
  <c r="Z383" i="7"/>
  <c r="K359" i="7"/>
  <c r="K360" i="7" s="1"/>
  <c r="Z347" i="7"/>
  <c r="Z198" i="7"/>
  <c r="Z199" i="7" s="1"/>
  <c r="Z145" i="7"/>
  <c r="Z146" i="7" s="1"/>
  <c r="K449" i="7"/>
  <c r="Z437" i="7"/>
  <c r="Z419" i="7"/>
  <c r="Z401" i="7"/>
  <c r="K413" i="7"/>
  <c r="Z395" i="7"/>
  <c r="K395" i="7"/>
  <c r="K396" i="7" s="1"/>
  <c r="Z377" i="7"/>
  <c r="K377" i="7"/>
  <c r="K378" i="7" s="1"/>
  <c r="K450" i="7"/>
  <c r="K414" i="7"/>
  <c r="K343" i="7"/>
  <c r="K217" i="7"/>
  <c r="K289" i="7"/>
  <c r="K235" i="7"/>
  <c r="K307" i="7"/>
  <c r="K199" i="7"/>
  <c r="K253" i="7"/>
  <c r="K182" i="7"/>
  <c r="K128" i="7"/>
  <c r="K146" i="7"/>
  <c r="K110" i="7"/>
  <c r="Z431" i="7"/>
  <c r="AA163" i="7"/>
  <c r="AB163" i="7"/>
  <c r="Z341" i="7"/>
  <c r="Z413" i="7"/>
  <c r="Z449" i="7"/>
  <c r="Z485" i="7"/>
  <c r="AA324" i="7"/>
  <c r="AB324" i="7"/>
  <c r="Z289" i="7"/>
  <c r="Z271" i="7"/>
  <c r="Z253" i="7"/>
  <c r="Z235" i="7"/>
  <c r="Z217" i="7"/>
  <c r="Z181" i="7"/>
  <c r="Z128" i="7"/>
  <c r="Z110" i="7"/>
  <c r="Z92" i="7"/>
  <c r="Z74" i="7"/>
  <c r="Z56" i="7"/>
  <c r="Z38" i="7"/>
  <c r="Z20" i="7"/>
  <c r="L347" i="7"/>
  <c r="L419" i="7"/>
  <c r="L113" i="6"/>
  <c r="P66" i="11" s="1"/>
  <c r="L149" i="6"/>
  <c r="Z467" i="7" l="1"/>
  <c r="Z359" i="7"/>
  <c r="Z360" i="7" s="1"/>
  <c r="Z396" i="7"/>
  <c r="Z450" i="7"/>
  <c r="Z468" i="7"/>
  <c r="Z414" i="7"/>
  <c r="Z432" i="7"/>
  <c r="Z342" i="7"/>
  <c r="Z486" i="7"/>
  <c r="AB485" i="7"/>
  <c r="AA485" i="7"/>
  <c r="Z378" i="7"/>
  <c r="AB151" i="3"/>
  <c r="AA151" i="3"/>
  <c r="AB133" i="3"/>
  <c r="AA133" i="3"/>
  <c r="AB115" i="3"/>
  <c r="AA115" i="3"/>
  <c r="AB97" i="3"/>
  <c r="AA97" i="3"/>
  <c r="AB79" i="3"/>
  <c r="AA79" i="3"/>
  <c r="AB61" i="3"/>
  <c r="AA61" i="3"/>
  <c r="AB43" i="3"/>
  <c r="AA43" i="3"/>
  <c r="AB25" i="3"/>
  <c r="AA25" i="3"/>
  <c r="Z151" i="3"/>
  <c r="Z163" i="3"/>
  <c r="Z164" i="3" s="1"/>
  <c r="Z133" i="3"/>
  <c r="Z145" i="3"/>
  <c r="Z115" i="3"/>
  <c r="Z127" i="3"/>
  <c r="Z97" i="3"/>
  <c r="Z109" i="3"/>
  <c r="Z79" i="3"/>
  <c r="Z91" i="3"/>
  <c r="Z61" i="3"/>
  <c r="Z73" i="3"/>
  <c r="Z43" i="3"/>
  <c r="Z55" i="3"/>
  <c r="Z25" i="3"/>
  <c r="Z37" i="3"/>
  <c r="L151" i="3"/>
  <c r="L133" i="3"/>
  <c r="L115" i="3"/>
  <c r="L97" i="3"/>
  <c r="L79" i="3"/>
  <c r="L61" i="3"/>
  <c r="L43" i="3"/>
  <c r="L25" i="3"/>
  <c r="L7" i="3"/>
  <c r="L79" i="2"/>
  <c r="L43" i="2"/>
  <c r="P37" i="10" s="1"/>
  <c r="L25" i="2"/>
  <c r="M37" i="10" s="1"/>
  <c r="L7" i="2"/>
  <c r="J37" i="10" s="1"/>
  <c r="L61" i="1"/>
  <c r="P7" i="10" s="1"/>
  <c r="L43" i="1"/>
  <c r="L25" i="1"/>
  <c r="L7" i="1"/>
  <c r="L61" i="5"/>
  <c r="L43" i="5"/>
  <c r="L25" i="5"/>
  <c r="L7" i="5"/>
  <c r="Z62" i="5" l="1"/>
  <c r="AB62" i="5" s="1"/>
  <c r="Z63" i="5"/>
  <c r="J52" i="10"/>
  <c r="P22" i="10"/>
  <c r="L43" i="14"/>
  <c r="J22" i="10"/>
  <c r="L7" i="14"/>
  <c r="L25" i="14"/>
  <c r="M22" i="10"/>
  <c r="S7" i="11"/>
  <c r="L61" i="14"/>
  <c r="Z146" i="3"/>
  <c r="Z128" i="3"/>
  <c r="Z110" i="3"/>
  <c r="Z92" i="3"/>
  <c r="Z93" i="3"/>
  <c r="Z74" i="3"/>
  <c r="Z56" i="3"/>
  <c r="Z38" i="3"/>
  <c r="L61" i="2"/>
  <c r="Z62" i="14" l="1"/>
  <c r="AB62" i="14" s="1"/>
  <c r="Z63" i="14"/>
  <c r="AA62" i="5"/>
  <c r="AB63" i="5"/>
  <c r="AA63" i="5"/>
  <c r="M22" i="15"/>
  <c r="P22" i="15"/>
  <c r="J22" i="15"/>
  <c r="P7" i="15"/>
  <c r="K137" i="12"/>
  <c r="K120" i="12"/>
  <c r="K103" i="12"/>
  <c r="K86" i="12"/>
  <c r="K69" i="12"/>
  <c r="K52" i="12"/>
  <c r="K35" i="12"/>
  <c r="K18" i="12"/>
  <c r="AA62" i="14" l="1"/>
  <c r="AB63" i="14"/>
  <c r="AA63" i="14"/>
  <c r="K322" i="7"/>
  <c r="K323" i="7"/>
  <c r="K304" i="7"/>
  <c r="K305" i="7"/>
  <c r="K466" i="7" s="1"/>
  <c r="K286" i="7"/>
  <c r="K287" i="7"/>
  <c r="K268" i="7"/>
  <c r="K269" i="7"/>
  <c r="K430" i="7" s="1"/>
  <c r="K250" i="7"/>
  <c r="K251" i="7"/>
  <c r="K232" i="7"/>
  <c r="K233" i="7"/>
  <c r="K394" i="7" s="1"/>
  <c r="K214" i="7"/>
  <c r="K215" i="7"/>
  <c r="K196" i="7"/>
  <c r="K197" i="7"/>
  <c r="K358" i="7" s="1"/>
  <c r="K178" i="7"/>
  <c r="K179" i="7"/>
  <c r="K161" i="7"/>
  <c r="K162" i="7"/>
  <c r="K143" i="7"/>
  <c r="K144" i="7"/>
  <c r="K125" i="7"/>
  <c r="K126" i="7"/>
  <c r="K107" i="7"/>
  <c r="K108" i="7"/>
  <c r="K89" i="7"/>
  <c r="K90" i="7"/>
  <c r="K71" i="7"/>
  <c r="K72" i="7"/>
  <c r="K53" i="7"/>
  <c r="K54" i="7"/>
  <c r="K35" i="7"/>
  <c r="K36" i="7"/>
  <c r="K17" i="7"/>
  <c r="K18" i="7"/>
  <c r="K107" i="6"/>
  <c r="K89" i="6"/>
  <c r="K71" i="6"/>
  <c r="K124" i="6" s="1"/>
  <c r="K54" i="6"/>
  <c r="K36" i="6"/>
  <c r="K18" i="6"/>
  <c r="K72" i="5"/>
  <c r="K54" i="5"/>
  <c r="K36" i="5"/>
  <c r="K18" i="5"/>
  <c r="K162" i="3"/>
  <c r="K144" i="3"/>
  <c r="K126" i="3"/>
  <c r="K108" i="3"/>
  <c r="K90" i="3"/>
  <c r="K72" i="3"/>
  <c r="K54" i="3"/>
  <c r="K36" i="3"/>
  <c r="K18" i="3"/>
  <c r="K90" i="2"/>
  <c r="K54" i="2"/>
  <c r="K36" i="2"/>
  <c r="K18" i="2"/>
  <c r="K72" i="1"/>
  <c r="K54" i="1"/>
  <c r="K36" i="1"/>
  <c r="K18" i="1"/>
  <c r="K161" i="3"/>
  <c r="K143" i="3"/>
  <c r="K125" i="3"/>
  <c r="K107" i="3"/>
  <c r="K89" i="3"/>
  <c r="K71" i="3"/>
  <c r="K53" i="3"/>
  <c r="K35" i="3"/>
  <c r="K17" i="3"/>
  <c r="K89" i="2"/>
  <c r="K53" i="2"/>
  <c r="K35" i="2"/>
  <c r="K17" i="2"/>
  <c r="K71" i="1"/>
  <c r="K53" i="1"/>
  <c r="K35" i="1"/>
  <c r="K17" i="1"/>
  <c r="K136" i="12"/>
  <c r="K119" i="12"/>
  <c r="K102" i="12"/>
  <c r="K85" i="12"/>
  <c r="K68" i="12"/>
  <c r="K51" i="12"/>
  <c r="K34" i="12"/>
  <c r="K17" i="12"/>
  <c r="K160" i="6" l="1"/>
  <c r="K340" i="7"/>
  <c r="K376" i="7"/>
  <c r="K448" i="7"/>
  <c r="K429" i="7"/>
  <c r="K484" i="7"/>
  <c r="K339" i="7"/>
  <c r="K411" i="7"/>
  <c r="K483" i="7"/>
  <c r="K357" i="7"/>
  <c r="K412" i="7"/>
  <c r="K393" i="7"/>
  <c r="K465" i="7"/>
  <c r="K375" i="7"/>
  <c r="K447" i="7"/>
  <c r="K142" i="6"/>
  <c r="K72" i="2"/>
  <c r="K54" i="14"/>
  <c r="K18" i="14"/>
  <c r="K72" i="14"/>
  <c r="K36" i="14"/>
  <c r="K71" i="2"/>
  <c r="X536" i="8" l="1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K106" i="6"/>
  <c r="K88" i="6"/>
  <c r="K70" i="6"/>
  <c r="K53" i="6"/>
  <c r="K35" i="6"/>
  <c r="K17" i="6"/>
  <c r="K71" i="5"/>
  <c r="K71" i="14" s="1"/>
  <c r="K53" i="5"/>
  <c r="K53" i="14" s="1"/>
  <c r="K35" i="5"/>
  <c r="K17" i="5"/>
  <c r="P16" i="3"/>
  <c r="P17" i="3"/>
  <c r="P18" i="3"/>
  <c r="Q24" i="3"/>
  <c r="R24" i="3" s="1"/>
  <c r="S24" i="3" s="1"/>
  <c r="T24" i="3" s="1"/>
  <c r="U24" i="3" s="1"/>
  <c r="P25" i="3"/>
  <c r="K160" i="3"/>
  <c r="K142" i="3"/>
  <c r="K124" i="3"/>
  <c r="K106" i="3"/>
  <c r="K88" i="3"/>
  <c r="K70" i="3"/>
  <c r="K52" i="3"/>
  <c r="K34" i="3"/>
  <c r="K16" i="3"/>
  <c r="K88" i="2"/>
  <c r="K52" i="2"/>
  <c r="K34" i="2"/>
  <c r="K16" i="2"/>
  <c r="K70" i="1"/>
  <c r="K52" i="1"/>
  <c r="K34" i="1"/>
  <c r="K16" i="1"/>
  <c r="K141" i="6" l="1"/>
  <c r="K123" i="6"/>
  <c r="K35" i="14"/>
  <c r="K17" i="14"/>
  <c r="Y357" i="8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K159" i="6"/>
  <c r="K70" i="2"/>
  <c r="K135" i="12" l="1"/>
  <c r="K118" i="12"/>
  <c r="K101" i="12"/>
  <c r="K84" i="12"/>
  <c r="K67" i="12"/>
  <c r="K50" i="12"/>
  <c r="K33" i="12"/>
  <c r="K16" i="12"/>
  <c r="X535" i="8" l="1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K249" i="7"/>
  <c r="K231" i="7"/>
  <c r="K213" i="7"/>
  <c r="K195" i="7"/>
  <c r="K177" i="7"/>
  <c r="K160" i="7"/>
  <c r="K142" i="7"/>
  <c r="K124" i="7"/>
  <c r="K106" i="7"/>
  <c r="K88" i="7"/>
  <c r="K70" i="7"/>
  <c r="K52" i="7"/>
  <c r="K34" i="7"/>
  <c r="K16" i="7"/>
  <c r="K321" i="7"/>
  <c r="K303" i="7"/>
  <c r="K285" i="7"/>
  <c r="K267" i="7"/>
  <c r="K105" i="6"/>
  <c r="K87" i="6"/>
  <c r="K69" i="6"/>
  <c r="K52" i="6"/>
  <c r="K34" i="6"/>
  <c r="K16" i="6"/>
  <c r="K158" i="6" l="1"/>
  <c r="K464" i="7"/>
  <c r="K122" i="6"/>
  <c r="K140" i="6"/>
  <c r="Z535" i="8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K482" i="7"/>
  <c r="K446" i="7"/>
  <c r="K428" i="7"/>
  <c r="K410" i="7"/>
  <c r="K392" i="7"/>
  <c r="K374" i="7"/>
  <c r="K356" i="7"/>
  <c r="K338" i="7"/>
  <c r="K70" i="5"/>
  <c r="K52" i="5"/>
  <c r="K52" i="14" s="1"/>
  <c r="K34" i="5"/>
  <c r="K16" i="5"/>
  <c r="K134" i="12"/>
  <c r="K117" i="12"/>
  <c r="K100" i="12"/>
  <c r="K83" i="12"/>
  <c r="K66" i="12"/>
  <c r="K49" i="12"/>
  <c r="K32" i="12"/>
  <c r="K15" i="12"/>
  <c r="K70" i="14" l="1"/>
  <c r="K16" i="14"/>
  <c r="K34" i="14"/>
  <c r="X534" i="8" l="1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K320" i="7"/>
  <c r="K302" i="7"/>
  <c r="K284" i="7"/>
  <c r="K266" i="7"/>
  <c r="K248" i="7"/>
  <c r="K409" i="7" s="1"/>
  <c r="K230" i="7"/>
  <c r="K212" i="7"/>
  <c r="K194" i="7"/>
  <c r="K176" i="7"/>
  <c r="K337" i="7" s="1"/>
  <c r="K159" i="7"/>
  <c r="K481" i="7" s="1"/>
  <c r="K141" i="7"/>
  <c r="K123" i="7"/>
  <c r="K105" i="7"/>
  <c r="K87" i="7"/>
  <c r="K69" i="7"/>
  <c r="K51" i="7"/>
  <c r="K33" i="7"/>
  <c r="K15" i="7"/>
  <c r="K104" i="6"/>
  <c r="K86" i="6"/>
  <c r="K68" i="6"/>
  <c r="K121" i="6" s="1"/>
  <c r="K51" i="6"/>
  <c r="K33" i="6"/>
  <c r="K15" i="6"/>
  <c r="K69" i="5"/>
  <c r="K51" i="5"/>
  <c r="K33" i="5"/>
  <c r="K15" i="5"/>
  <c r="K159" i="3"/>
  <c r="K141" i="3"/>
  <c r="K123" i="3"/>
  <c r="K105" i="3"/>
  <c r="K87" i="3"/>
  <c r="K69" i="3"/>
  <c r="K51" i="3"/>
  <c r="K33" i="3"/>
  <c r="K15" i="3"/>
  <c r="K87" i="2"/>
  <c r="K51" i="2"/>
  <c r="K33" i="2"/>
  <c r="K15" i="2"/>
  <c r="K69" i="1"/>
  <c r="K51" i="1"/>
  <c r="K33" i="1"/>
  <c r="K15" i="1"/>
  <c r="K79" i="3"/>
  <c r="K80" i="3"/>
  <c r="K81" i="3"/>
  <c r="K82" i="3"/>
  <c r="K83" i="3"/>
  <c r="K84" i="3"/>
  <c r="K85" i="3"/>
  <c r="K86" i="3"/>
  <c r="K43" i="3"/>
  <c r="K44" i="3"/>
  <c r="K45" i="3"/>
  <c r="K46" i="3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M8" i="3" s="1"/>
  <c r="K9" i="3"/>
  <c r="M9" i="3" s="1"/>
  <c r="K10" i="3"/>
  <c r="M10" i="3" s="1"/>
  <c r="K11" i="3"/>
  <c r="Z10" i="3" s="1"/>
  <c r="K12" i="3"/>
  <c r="K13" i="3"/>
  <c r="K14" i="3"/>
  <c r="K158" i="3"/>
  <c r="K140" i="3"/>
  <c r="K122" i="3"/>
  <c r="K104" i="3"/>
  <c r="K68" i="3"/>
  <c r="K86" i="2"/>
  <c r="K68" i="2" s="1"/>
  <c r="K50" i="2"/>
  <c r="K32" i="2"/>
  <c r="K14" i="2"/>
  <c r="K68" i="1"/>
  <c r="K50" i="1"/>
  <c r="K32" i="1"/>
  <c r="K14" i="1"/>
  <c r="AB10" i="3" l="1"/>
  <c r="Z9" i="3"/>
  <c r="Z8" i="3"/>
  <c r="K157" i="6"/>
  <c r="K427" i="7"/>
  <c r="K355" i="7"/>
  <c r="K373" i="7"/>
  <c r="K445" i="7"/>
  <c r="K391" i="7"/>
  <c r="K463" i="7"/>
  <c r="K139" i="6"/>
  <c r="Z7" i="3"/>
  <c r="K19" i="3"/>
  <c r="M7" i="3"/>
  <c r="K37" i="3"/>
  <c r="M25" i="3"/>
  <c r="K55" i="3"/>
  <c r="M43" i="3"/>
  <c r="K91" i="3"/>
  <c r="M79" i="3"/>
  <c r="X16" i="3"/>
  <c r="X17" i="3"/>
  <c r="X18" i="3"/>
  <c r="W18" i="3"/>
  <c r="Y36" i="3"/>
  <c r="Y54" i="3"/>
  <c r="Y90" i="3"/>
  <c r="K33" i="14"/>
  <c r="K69" i="14"/>
  <c r="K15" i="14"/>
  <c r="K51" i="14"/>
  <c r="Y18" i="3"/>
  <c r="Y17" i="3"/>
  <c r="Y16" i="3"/>
  <c r="Y14" i="3"/>
  <c r="Y15" i="3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K69" i="2"/>
  <c r="AB9" i="3" l="1"/>
  <c r="AB8" i="3"/>
  <c r="Z19" i="3"/>
  <c r="AB7" i="3"/>
  <c r="Y13" i="3"/>
  <c r="K157" i="3"/>
  <c r="K139" i="3"/>
  <c r="K121" i="3"/>
  <c r="K103" i="3"/>
  <c r="K67" i="3"/>
  <c r="K85" i="2"/>
  <c r="K49" i="2"/>
  <c r="K31" i="2"/>
  <c r="K13" i="2"/>
  <c r="K133" i="12"/>
  <c r="K116" i="12"/>
  <c r="K99" i="12"/>
  <c r="K82" i="12"/>
  <c r="K65" i="12"/>
  <c r="K48" i="12"/>
  <c r="K31" i="12"/>
  <c r="K14" i="12"/>
  <c r="Z20" i="3" l="1"/>
  <c r="K67" i="2"/>
  <c r="S455" i="8" l="1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K408" i="7"/>
  <c r="K336" i="7"/>
  <c r="K319" i="7"/>
  <c r="K301" i="7"/>
  <c r="K283" i="7"/>
  <c r="K265" i="7"/>
  <c r="K426" i="7" s="1"/>
  <c r="K247" i="7"/>
  <c r="K229" i="7"/>
  <c r="K211" i="7"/>
  <c r="K193" i="7"/>
  <c r="K354" i="7" s="1"/>
  <c r="K175" i="7"/>
  <c r="K158" i="7"/>
  <c r="K480" i="7" s="1"/>
  <c r="K140" i="7"/>
  <c r="K122" i="7"/>
  <c r="K104" i="7"/>
  <c r="K86" i="7"/>
  <c r="K68" i="7"/>
  <c r="K50" i="7"/>
  <c r="K32" i="7"/>
  <c r="K14" i="7"/>
  <c r="K103" i="6"/>
  <c r="K85" i="6"/>
  <c r="K67" i="6"/>
  <c r="K120" i="6" s="1"/>
  <c r="K50" i="6"/>
  <c r="K32" i="6"/>
  <c r="K14" i="6"/>
  <c r="K68" i="5"/>
  <c r="K50" i="5"/>
  <c r="K32" i="5"/>
  <c r="K14" i="5"/>
  <c r="K67" i="1"/>
  <c r="K49" i="1"/>
  <c r="K31" i="1"/>
  <c r="K13" i="1"/>
  <c r="K132" i="12"/>
  <c r="Z128" i="12" s="1"/>
  <c r="K115" i="12"/>
  <c r="Z111" i="12" s="1"/>
  <c r="K98" i="12"/>
  <c r="Z94" i="12" s="1"/>
  <c r="K81" i="12"/>
  <c r="Z77" i="12" s="1"/>
  <c r="K64" i="12"/>
  <c r="Z60" i="12" s="1"/>
  <c r="K47" i="12"/>
  <c r="Z43" i="12" s="1"/>
  <c r="K30" i="12"/>
  <c r="Z26" i="12" s="1"/>
  <c r="K13" i="12"/>
  <c r="Z9" i="12" s="1"/>
  <c r="AB43" i="12" l="1"/>
  <c r="AA43" i="12"/>
  <c r="AB60" i="12"/>
  <c r="AA60" i="12"/>
  <c r="AB128" i="12"/>
  <c r="AA128" i="12"/>
  <c r="AB111" i="12"/>
  <c r="AA111" i="12"/>
  <c r="AA9" i="12"/>
  <c r="AB9" i="12"/>
  <c r="AB77" i="12"/>
  <c r="AA77" i="12"/>
  <c r="AB26" i="12"/>
  <c r="AA26" i="12"/>
  <c r="AB94" i="12"/>
  <c r="AA94" i="12"/>
  <c r="K372" i="7"/>
  <c r="K444" i="7"/>
  <c r="K390" i="7"/>
  <c r="K462" i="7"/>
  <c r="K138" i="6"/>
  <c r="K156" i="6"/>
  <c r="K68" i="14"/>
  <c r="K14" i="14"/>
  <c r="K32" i="14"/>
  <c r="K50" i="14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X532" i="8" l="1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K318" i="7"/>
  <c r="K300" i="7"/>
  <c r="K282" i="7"/>
  <c r="K264" i="7"/>
  <c r="K246" i="7"/>
  <c r="K407" i="7" s="1"/>
  <c r="K228" i="7"/>
  <c r="K210" i="7"/>
  <c r="K192" i="7"/>
  <c r="K174" i="7"/>
  <c r="K335" i="7" s="1"/>
  <c r="K157" i="7"/>
  <c r="K139" i="7"/>
  <c r="K121" i="7"/>
  <c r="K443" i="7" s="1"/>
  <c r="K103" i="7"/>
  <c r="K85" i="7"/>
  <c r="K67" i="7"/>
  <c r="K389" i="7" s="1"/>
  <c r="K49" i="7"/>
  <c r="K31" i="7"/>
  <c r="K13" i="7"/>
  <c r="K102" i="6"/>
  <c r="K155" i="6" s="1"/>
  <c r="K84" i="6"/>
  <c r="K66" i="6"/>
  <c r="K49" i="6"/>
  <c r="K31" i="6"/>
  <c r="K13" i="6"/>
  <c r="K67" i="5"/>
  <c r="K49" i="5"/>
  <c r="K31" i="5"/>
  <c r="K13" i="5"/>
  <c r="K353" i="7" l="1"/>
  <c r="K461" i="7"/>
  <c r="K479" i="7"/>
  <c r="K425" i="7"/>
  <c r="K371" i="7"/>
  <c r="K119" i="6"/>
  <c r="K137" i="6"/>
  <c r="K31" i="14"/>
  <c r="K67" i="14"/>
  <c r="K49" i="14"/>
  <c r="K13" i="14"/>
  <c r="Y532" i="8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K156" i="3" l="1"/>
  <c r="K138" i="3"/>
  <c r="K120" i="3"/>
  <c r="K102" i="3"/>
  <c r="K66" i="3"/>
  <c r="K84" i="2"/>
  <c r="K48" i="2"/>
  <c r="K30" i="2"/>
  <c r="K12" i="2"/>
  <c r="K66" i="1"/>
  <c r="K48" i="1"/>
  <c r="K30" i="1"/>
  <c r="K131" i="12"/>
  <c r="K114" i="12"/>
  <c r="K97" i="12"/>
  <c r="K80" i="12"/>
  <c r="K63" i="12"/>
  <c r="K62" i="12"/>
  <c r="K46" i="12"/>
  <c r="K45" i="12"/>
  <c r="K29" i="12"/>
  <c r="K28" i="12"/>
  <c r="K12" i="12"/>
  <c r="K66" i="2" l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154" i="6" l="1"/>
  <c r="K66" i="14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47" i="1"/>
  <c r="K29" i="1"/>
  <c r="K11" i="1"/>
  <c r="K129" i="12"/>
  <c r="K112" i="12"/>
  <c r="K95" i="12"/>
  <c r="K78" i="12"/>
  <c r="K61" i="12"/>
  <c r="K60" i="12"/>
  <c r="K44" i="12"/>
  <c r="K27" i="12"/>
  <c r="K10" i="12"/>
  <c r="K65" i="14" l="1"/>
  <c r="K11" i="14"/>
  <c r="K153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46" i="5"/>
  <c r="K28" i="5"/>
  <c r="K10" i="5"/>
  <c r="K154" i="3"/>
  <c r="K136" i="3"/>
  <c r="K118" i="3"/>
  <c r="K100" i="3"/>
  <c r="K64" i="3"/>
  <c r="K82" i="2"/>
  <c r="K46" i="2"/>
  <c r="K28" i="2"/>
  <c r="K10" i="2"/>
  <c r="K64" i="1"/>
  <c r="K46" i="1"/>
  <c r="K28" i="1"/>
  <c r="K10" i="1"/>
  <c r="K46" i="14" l="1"/>
  <c r="K134" i="6"/>
  <c r="K152" i="6"/>
  <c r="K116" i="6"/>
  <c r="K349" i="7"/>
  <c r="K367" i="7"/>
  <c r="K403" i="7"/>
  <c r="K457" i="7"/>
  <c r="K64" i="14"/>
  <c r="K439" i="7"/>
  <c r="K421" i="7"/>
  <c r="K331" i="7"/>
  <c r="K475" i="7"/>
  <c r="K10" i="14"/>
  <c r="K28" i="14"/>
  <c r="K64" i="2"/>
  <c r="K128" i="12"/>
  <c r="K111" i="12"/>
  <c r="K94" i="12"/>
  <c r="K77" i="12"/>
  <c r="K43" i="12"/>
  <c r="K26" i="12"/>
  <c r="K9" i="12"/>
  <c r="K349" i="8" l="1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45" i="6"/>
  <c r="K27" i="6"/>
  <c r="R38" i="11" s="1"/>
  <c r="K9" i="6"/>
  <c r="K63" i="5"/>
  <c r="K45" i="5"/>
  <c r="K27" i="5"/>
  <c r="K9" i="5"/>
  <c r="Z8" i="5" s="1"/>
  <c r="K153" i="3"/>
  <c r="K135" i="3"/>
  <c r="K117" i="3"/>
  <c r="K99" i="3"/>
  <c r="K63" i="3"/>
  <c r="L54" i="10"/>
  <c r="K81" i="2"/>
  <c r="K45" i="2"/>
  <c r="O39" i="10" s="1"/>
  <c r="K27" i="2"/>
  <c r="L39" i="10" s="1"/>
  <c r="K9" i="2"/>
  <c r="K63" i="1"/>
  <c r="K45" i="1"/>
  <c r="O24" i="10" s="1"/>
  <c r="K27" i="1"/>
  <c r="L24" i="10" s="1"/>
  <c r="K9" i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R98" i="11"/>
  <c r="R99" i="11"/>
  <c r="R100" i="11"/>
  <c r="R101" i="11"/>
  <c r="R102" i="11"/>
  <c r="R103" i="11"/>
  <c r="R104" i="11"/>
  <c r="R105" i="11"/>
  <c r="R106" i="11"/>
  <c r="R107" i="11"/>
  <c r="O98" i="11"/>
  <c r="O99" i="11"/>
  <c r="O100" i="11"/>
  <c r="O101" i="11"/>
  <c r="O102" i="11"/>
  <c r="O103" i="11"/>
  <c r="O104" i="11"/>
  <c r="O105" i="11"/>
  <c r="O106" i="11"/>
  <c r="O107" i="11"/>
  <c r="L98" i="11"/>
  <c r="L99" i="11"/>
  <c r="L100" i="11"/>
  <c r="L101" i="11"/>
  <c r="L102" i="11"/>
  <c r="L103" i="11"/>
  <c r="L104" i="11"/>
  <c r="L105" i="11"/>
  <c r="L106" i="11"/>
  <c r="L107" i="11"/>
  <c r="R83" i="11"/>
  <c r="R84" i="11"/>
  <c r="R85" i="11"/>
  <c r="R86" i="11"/>
  <c r="R87" i="11"/>
  <c r="R88" i="11"/>
  <c r="R89" i="11"/>
  <c r="R90" i="11"/>
  <c r="R91" i="11"/>
  <c r="R92" i="11"/>
  <c r="O83" i="11"/>
  <c r="O84" i="11"/>
  <c r="O85" i="11"/>
  <c r="O86" i="11"/>
  <c r="O87" i="11"/>
  <c r="O88" i="11"/>
  <c r="O89" i="11"/>
  <c r="O90" i="11"/>
  <c r="O91" i="11"/>
  <c r="O92" i="11"/>
  <c r="L83" i="11"/>
  <c r="L84" i="11"/>
  <c r="L85" i="11"/>
  <c r="L86" i="11"/>
  <c r="L87" i="11"/>
  <c r="L88" i="11"/>
  <c r="L89" i="11"/>
  <c r="L90" i="11"/>
  <c r="L91" i="11"/>
  <c r="L92" i="11"/>
  <c r="R54" i="11"/>
  <c r="R55" i="11"/>
  <c r="R56" i="11"/>
  <c r="R57" i="11"/>
  <c r="R58" i="11"/>
  <c r="R59" i="11"/>
  <c r="R60" i="11"/>
  <c r="R61" i="11"/>
  <c r="R62" i="11"/>
  <c r="O54" i="11"/>
  <c r="O55" i="11"/>
  <c r="O56" i="11"/>
  <c r="O57" i="11"/>
  <c r="O58" i="11"/>
  <c r="O59" i="11"/>
  <c r="O60" i="11"/>
  <c r="O61" i="11"/>
  <c r="O62" i="11"/>
  <c r="R39" i="11"/>
  <c r="R40" i="11"/>
  <c r="R41" i="11"/>
  <c r="R42" i="11"/>
  <c r="R43" i="11"/>
  <c r="R44" i="11"/>
  <c r="R45" i="11"/>
  <c r="R46" i="11"/>
  <c r="R47" i="11"/>
  <c r="O39" i="11"/>
  <c r="O40" i="11"/>
  <c r="O41" i="11"/>
  <c r="O42" i="11"/>
  <c r="O43" i="11"/>
  <c r="O44" i="11"/>
  <c r="O45" i="11"/>
  <c r="O46" i="11"/>
  <c r="O47" i="11"/>
  <c r="O25" i="15"/>
  <c r="O26" i="15"/>
  <c r="O27" i="15"/>
  <c r="O28" i="15"/>
  <c r="O29" i="15"/>
  <c r="O30" i="15"/>
  <c r="O31" i="15"/>
  <c r="O32" i="15"/>
  <c r="O33" i="15"/>
  <c r="L25" i="15"/>
  <c r="L26" i="15"/>
  <c r="L27" i="15"/>
  <c r="L28" i="15"/>
  <c r="L29" i="15"/>
  <c r="L30" i="15"/>
  <c r="L31" i="15"/>
  <c r="L32" i="15"/>
  <c r="L33" i="15"/>
  <c r="I25" i="15"/>
  <c r="I26" i="15"/>
  <c r="I27" i="15"/>
  <c r="I28" i="15"/>
  <c r="I29" i="15"/>
  <c r="I30" i="15"/>
  <c r="I31" i="15"/>
  <c r="I32" i="15"/>
  <c r="I33" i="15"/>
  <c r="O70" i="10"/>
  <c r="O71" i="10"/>
  <c r="O72" i="10"/>
  <c r="O73" i="10"/>
  <c r="O74" i="10"/>
  <c r="O75" i="10"/>
  <c r="O76" i="10"/>
  <c r="O77" i="10"/>
  <c r="O78" i="10"/>
  <c r="L70" i="10"/>
  <c r="L71" i="10"/>
  <c r="L72" i="10"/>
  <c r="L73" i="10"/>
  <c r="L74" i="10"/>
  <c r="L75" i="10"/>
  <c r="L76" i="10"/>
  <c r="L77" i="10"/>
  <c r="L78" i="10"/>
  <c r="I69" i="10"/>
  <c r="I70" i="10"/>
  <c r="I71" i="10"/>
  <c r="I72" i="10"/>
  <c r="I73" i="10"/>
  <c r="I74" i="10"/>
  <c r="I75" i="10"/>
  <c r="I76" i="10"/>
  <c r="I77" i="10"/>
  <c r="I78" i="10"/>
  <c r="O55" i="10"/>
  <c r="O56" i="10"/>
  <c r="O57" i="10"/>
  <c r="O58" i="10"/>
  <c r="O59" i="10"/>
  <c r="O60" i="10"/>
  <c r="O61" i="10"/>
  <c r="O62" i="10"/>
  <c r="O63" i="10"/>
  <c r="L55" i="10"/>
  <c r="L56" i="10"/>
  <c r="L57" i="10"/>
  <c r="L58" i="10"/>
  <c r="L59" i="10"/>
  <c r="L60" i="10"/>
  <c r="L61" i="10"/>
  <c r="L62" i="10"/>
  <c r="L63" i="10"/>
  <c r="K63" i="10"/>
  <c r="K62" i="10"/>
  <c r="K61" i="10"/>
  <c r="K60" i="10"/>
  <c r="K59" i="10"/>
  <c r="K58" i="10"/>
  <c r="I54" i="10"/>
  <c r="I55" i="10"/>
  <c r="I56" i="10"/>
  <c r="I57" i="10"/>
  <c r="I58" i="10"/>
  <c r="I59" i="10"/>
  <c r="I60" i="10"/>
  <c r="I61" i="10"/>
  <c r="I62" i="10"/>
  <c r="I63" i="10"/>
  <c r="O40" i="10"/>
  <c r="O41" i="10"/>
  <c r="O42" i="10"/>
  <c r="O43" i="10"/>
  <c r="O44" i="10"/>
  <c r="O45" i="10"/>
  <c r="O46" i="10"/>
  <c r="O47" i="10"/>
  <c r="O48" i="10"/>
  <c r="L40" i="10"/>
  <c r="L41" i="10"/>
  <c r="L42" i="10"/>
  <c r="L43" i="10"/>
  <c r="L44" i="10"/>
  <c r="L45" i="10"/>
  <c r="L46" i="10"/>
  <c r="L47" i="10"/>
  <c r="L48" i="10"/>
  <c r="I39" i="10"/>
  <c r="I40" i="10"/>
  <c r="I41" i="10"/>
  <c r="I42" i="10"/>
  <c r="I43" i="10"/>
  <c r="I44" i="10"/>
  <c r="I45" i="10"/>
  <c r="I46" i="10"/>
  <c r="I47" i="10"/>
  <c r="I48" i="10"/>
  <c r="O25" i="10"/>
  <c r="O26" i="10"/>
  <c r="O27" i="10"/>
  <c r="O28" i="10"/>
  <c r="O29" i="10"/>
  <c r="O30" i="10"/>
  <c r="O31" i="10"/>
  <c r="O32" i="10"/>
  <c r="O33" i="10"/>
  <c r="L25" i="10"/>
  <c r="L26" i="10"/>
  <c r="L27" i="10"/>
  <c r="L28" i="10"/>
  <c r="L29" i="10"/>
  <c r="L30" i="10"/>
  <c r="L31" i="10"/>
  <c r="L32" i="10"/>
  <c r="L33" i="10"/>
  <c r="I25" i="10"/>
  <c r="I26" i="10"/>
  <c r="I27" i="10"/>
  <c r="I28" i="10"/>
  <c r="I29" i="10"/>
  <c r="I30" i="10"/>
  <c r="I31" i="10"/>
  <c r="I32" i="10"/>
  <c r="I33" i="10"/>
  <c r="K115" i="6" l="1"/>
  <c r="O68" i="11" s="1"/>
  <c r="O54" i="10"/>
  <c r="L69" i="10"/>
  <c r="O69" i="10"/>
  <c r="K9" i="14"/>
  <c r="I24" i="15" s="1"/>
  <c r="O53" i="11"/>
  <c r="K151" i="6"/>
  <c r="M155" i="11"/>
  <c r="I24" i="10"/>
  <c r="O38" i="11"/>
  <c r="J127" i="11"/>
  <c r="D155" i="11"/>
  <c r="K27" i="14"/>
  <c r="K45" i="14"/>
  <c r="R53" i="11"/>
  <c r="K133" i="6"/>
  <c r="R68" i="11" s="1"/>
  <c r="K63" i="14"/>
  <c r="O9" i="15" s="1"/>
  <c r="P155" i="11"/>
  <c r="P91" i="10"/>
  <c r="K63" i="2"/>
  <c r="N55" i="13"/>
  <c r="N56" i="13"/>
  <c r="N57" i="13"/>
  <c r="N58" i="13"/>
  <c r="N59" i="13"/>
  <c r="N60" i="13"/>
  <c r="N61" i="13"/>
  <c r="N62" i="13"/>
  <c r="N63" i="13"/>
  <c r="N64" i="13"/>
  <c r="K55" i="13"/>
  <c r="K56" i="13"/>
  <c r="K57" i="13"/>
  <c r="K58" i="13"/>
  <c r="K59" i="13"/>
  <c r="K60" i="13"/>
  <c r="K61" i="13"/>
  <c r="K62" i="13"/>
  <c r="K63" i="13"/>
  <c r="K64" i="13"/>
  <c r="N40" i="13"/>
  <c r="N41" i="13"/>
  <c r="N42" i="13"/>
  <c r="N43" i="13"/>
  <c r="N44" i="13"/>
  <c r="N45" i="13"/>
  <c r="N46" i="13"/>
  <c r="N47" i="13"/>
  <c r="N48" i="13"/>
  <c r="N49" i="13"/>
  <c r="K40" i="13"/>
  <c r="K41" i="13"/>
  <c r="K42" i="13"/>
  <c r="K43" i="13"/>
  <c r="K44" i="13"/>
  <c r="K45" i="13"/>
  <c r="K46" i="13"/>
  <c r="K47" i="13"/>
  <c r="K48" i="13"/>
  <c r="K49" i="13"/>
  <c r="N25" i="13"/>
  <c r="N26" i="13"/>
  <c r="N27" i="13"/>
  <c r="N28" i="13"/>
  <c r="N29" i="13"/>
  <c r="N30" i="13"/>
  <c r="N31" i="13"/>
  <c r="N32" i="13"/>
  <c r="N33" i="13"/>
  <c r="N34" i="13"/>
  <c r="K25" i="13"/>
  <c r="K26" i="13"/>
  <c r="K27" i="13"/>
  <c r="K28" i="13"/>
  <c r="K29" i="13"/>
  <c r="K30" i="13"/>
  <c r="K31" i="13"/>
  <c r="K32" i="13"/>
  <c r="K33" i="13"/>
  <c r="K34" i="13"/>
  <c r="N10" i="13"/>
  <c r="N11" i="13"/>
  <c r="N12" i="13"/>
  <c r="N13" i="13"/>
  <c r="N14" i="13"/>
  <c r="N15" i="13"/>
  <c r="N16" i="13"/>
  <c r="N17" i="13"/>
  <c r="N18" i="13"/>
  <c r="N19" i="13"/>
  <c r="K10" i="13"/>
  <c r="K11" i="13"/>
  <c r="K12" i="13"/>
  <c r="K13" i="13"/>
  <c r="K14" i="13"/>
  <c r="K15" i="13"/>
  <c r="K16" i="13"/>
  <c r="K17" i="13"/>
  <c r="K18" i="13"/>
  <c r="K19" i="13"/>
  <c r="O10" i="15"/>
  <c r="O11" i="15"/>
  <c r="O12" i="15"/>
  <c r="O13" i="15"/>
  <c r="O14" i="15"/>
  <c r="O15" i="15"/>
  <c r="O16" i="15"/>
  <c r="O17" i="15"/>
  <c r="O18" i="15"/>
  <c r="R69" i="11"/>
  <c r="R70" i="11"/>
  <c r="R71" i="11"/>
  <c r="R72" i="11"/>
  <c r="R73" i="11"/>
  <c r="R74" i="11"/>
  <c r="R75" i="11"/>
  <c r="R76" i="11"/>
  <c r="R77" i="11"/>
  <c r="O69" i="11"/>
  <c r="O70" i="11"/>
  <c r="O71" i="11"/>
  <c r="O72" i="11"/>
  <c r="O73" i="11"/>
  <c r="O74" i="11"/>
  <c r="O75" i="11"/>
  <c r="O76" i="11"/>
  <c r="O77" i="11"/>
  <c r="R23" i="11"/>
  <c r="R24" i="11"/>
  <c r="R25" i="11"/>
  <c r="R26" i="11"/>
  <c r="R27" i="11"/>
  <c r="R28" i="11"/>
  <c r="R29" i="11"/>
  <c r="R30" i="11"/>
  <c r="R31" i="11"/>
  <c r="R32" i="11"/>
  <c r="R9" i="11"/>
  <c r="R10" i="11"/>
  <c r="R11" i="11"/>
  <c r="R12" i="11"/>
  <c r="R13" i="11"/>
  <c r="R14" i="11"/>
  <c r="R15" i="11"/>
  <c r="R16" i="11"/>
  <c r="R17" i="11"/>
  <c r="R18" i="11"/>
  <c r="O9" i="10"/>
  <c r="O10" i="10"/>
  <c r="O11" i="10"/>
  <c r="O12" i="10"/>
  <c r="O13" i="10"/>
  <c r="O14" i="10"/>
  <c r="O15" i="10"/>
  <c r="O16" i="10"/>
  <c r="O17" i="10"/>
  <c r="O18" i="10"/>
  <c r="K313" i="7"/>
  <c r="K312" i="7"/>
  <c r="M312" i="7" s="1"/>
  <c r="K295" i="7"/>
  <c r="K294" i="7"/>
  <c r="M294" i="7" s="1"/>
  <c r="K277" i="7"/>
  <c r="K276" i="7"/>
  <c r="M276" i="7" s="1"/>
  <c r="K259" i="7"/>
  <c r="R97" i="11" s="1"/>
  <c r="K258" i="7"/>
  <c r="M258" i="7" s="1"/>
  <c r="K241" i="7"/>
  <c r="K240" i="7"/>
  <c r="M240" i="7" s="1"/>
  <c r="K223" i="7"/>
  <c r="K222" i="7"/>
  <c r="M222" i="7" s="1"/>
  <c r="K205" i="7"/>
  <c r="K204" i="7"/>
  <c r="M204" i="7" s="1"/>
  <c r="K187" i="7"/>
  <c r="O97" i="11" s="1"/>
  <c r="K186" i="7"/>
  <c r="M186" i="7" s="1"/>
  <c r="K169" i="7"/>
  <c r="L97" i="11" s="1"/>
  <c r="K168" i="7"/>
  <c r="M168" i="7" s="1"/>
  <c r="K152" i="7"/>
  <c r="K151" i="7"/>
  <c r="M151" i="7" s="1"/>
  <c r="K134" i="7"/>
  <c r="K133" i="7"/>
  <c r="M133" i="7" s="1"/>
  <c r="K116" i="7"/>
  <c r="K115" i="7"/>
  <c r="M115" i="7" s="1"/>
  <c r="K98" i="7"/>
  <c r="R82" i="11" s="1"/>
  <c r="K97" i="7"/>
  <c r="M97" i="7" s="1"/>
  <c r="K80" i="7"/>
  <c r="K79" i="7"/>
  <c r="M79" i="7" s="1"/>
  <c r="K62" i="7"/>
  <c r="K61" i="7"/>
  <c r="M61" i="7" s="1"/>
  <c r="K44" i="7"/>
  <c r="K43" i="7"/>
  <c r="M43" i="7" s="1"/>
  <c r="K26" i="7"/>
  <c r="O82" i="11" s="1"/>
  <c r="K25" i="7"/>
  <c r="M25" i="7" s="1"/>
  <c r="K8" i="7"/>
  <c r="L82" i="11" s="1"/>
  <c r="K7" i="7"/>
  <c r="M7" i="7" s="1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K110" i="12"/>
  <c r="Z109" i="12" s="1"/>
  <c r="K93" i="12"/>
  <c r="K76" i="12"/>
  <c r="Z75" i="12" s="1"/>
  <c r="K59" i="12"/>
  <c r="K42" i="12"/>
  <c r="K25" i="12"/>
  <c r="N39" i="13" l="1"/>
  <c r="Z92" i="12"/>
  <c r="K39" i="13"/>
  <c r="Z24" i="12"/>
  <c r="K24" i="13"/>
  <c r="Z41" i="12"/>
  <c r="K54" i="13"/>
  <c r="Z58" i="12"/>
  <c r="N54" i="13"/>
  <c r="Z126" i="12"/>
  <c r="Y18" i="7"/>
  <c r="Y90" i="7"/>
  <c r="Y197" i="7"/>
  <c r="Y305" i="7"/>
  <c r="Y126" i="7"/>
  <c r="Y233" i="7"/>
  <c r="Y36" i="7"/>
  <c r="Y72" i="7"/>
  <c r="Y108" i="7"/>
  <c r="Y144" i="7"/>
  <c r="Y179" i="7"/>
  <c r="Y215" i="7"/>
  <c r="Y251" i="7"/>
  <c r="Y287" i="7"/>
  <c r="Y323" i="7"/>
  <c r="Y54" i="7"/>
  <c r="Y162" i="7"/>
  <c r="Y269" i="7"/>
  <c r="N24" i="13"/>
  <c r="O81" i="11"/>
  <c r="R81" i="11"/>
  <c r="L81" i="11"/>
  <c r="O96" i="11"/>
  <c r="R96" i="11"/>
  <c r="P154" i="11"/>
  <c r="M126" i="11"/>
  <c r="G154" i="11"/>
  <c r="S154" i="11"/>
  <c r="D126" i="11"/>
  <c r="P126" i="11"/>
  <c r="J154" i="11"/>
  <c r="K383" i="7"/>
  <c r="M383" i="7" s="1"/>
  <c r="L24" i="15"/>
  <c r="J126" i="11"/>
  <c r="D154" i="11"/>
  <c r="G126" i="11"/>
  <c r="S126" i="11"/>
  <c r="M154" i="11"/>
  <c r="O24" i="15"/>
  <c r="K366" i="7"/>
  <c r="K438" i="7"/>
  <c r="K329" i="7"/>
  <c r="M329" i="7" s="1"/>
  <c r="L96" i="11"/>
  <c r="K401" i="7"/>
  <c r="M401" i="7" s="1"/>
  <c r="K473" i="7"/>
  <c r="M473" i="7" s="1"/>
  <c r="N9" i="13"/>
  <c r="K348" i="7"/>
  <c r="K365" i="7"/>
  <c r="M365" i="7" s="1"/>
  <c r="K420" i="7"/>
  <c r="K437" i="7"/>
  <c r="M437" i="7" s="1"/>
  <c r="K474" i="7"/>
  <c r="K330" i="7"/>
  <c r="K347" i="7"/>
  <c r="M347" i="7" s="1"/>
  <c r="K402" i="7"/>
  <c r="K419" i="7"/>
  <c r="M419" i="7" s="1"/>
  <c r="K456" i="7"/>
  <c r="K384" i="7"/>
  <c r="K455" i="7"/>
  <c r="M455" i="7" s="1"/>
  <c r="K401" i="8"/>
  <c r="K473" i="8"/>
  <c r="K437" i="8"/>
  <c r="K509" i="8"/>
  <c r="K383" i="8"/>
  <c r="K455" i="8"/>
  <c r="K527" i="8"/>
  <c r="K419" i="8"/>
  <c r="K491" i="8"/>
  <c r="Y376" i="7" l="1"/>
  <c r="Y394" i="7"/>
  <c r="Y466" i="7"/>
  <c r="Y430" i="7"/>
  <c r="Y448" i="7"/>
  <c r="Y358" i="7"/>
  <c r="Y484" i="7"/>
  <c r="Y412" i="7"/>
  <c r="Y340" i="7"/>
  <c r="K8" i="12"/>
  <c r="K97" i="6"/>
  <c r="Z96" i="6" s="1"/>
  <c r="K79" i="6"/>
  <c r="Z78" i="6" s="1"/>
  <c r="K61" i="6"/>
  <c r="Z60" i="6" s="1"/>
  <c r="K44" i="6"/>
  <c r="Z43" i="6" s="1"/>
  <c r="K26" i="6"/>
  <c r="Z25" i="6" s="1"/>
  <c r="K8" i="6"/>
  <c r="K62" i="5"/>
  <c r="K44" i="5"/>
  <c r="K26" i="5"/>
  <c r="K8" i="5"/>
  <c r="K152" i="3"/>
  <c r="K134" i="3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I68" i="10"/>
  <c r="K62" i="3"/>
  <c r="L53" i="10"/>
  <c r="I53" i="10"/>
  <c r="K80" i="2"/>
  <c r="Z79" i="2" s="1"/>
  <c r="K44" i="2"/>
  <c r="Z43" i="2" s="1"/>
  <c r="K26" i="2"/>
  <c r="Z25" i="2" s="1"/>
  <c r="K8" i="2"/>
  <c r="Z7" i="2" s="1"/>
  <c r="K62" i="1"/>
  <c r="Z61" i="1" s="1"/>
  <c r="K44" i="1"/>
  <c r="Z43" i="1" s="1"/>
  <c r="K26" i="1"/>
  <c r="K8" i="1"/>
  <c r="Z7" i="1" s="1"/>
  <c r="K126" i="12"/>
  <c r="K109" i="12"/>
  <c r="K92" i="12"/>
  <c r="K75" i="12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Z25" i="5" l="1"/>
  <c r="M26" i="5"/>
  <c r="Z43" i="5"/>
  <c r="M44" i="5"/>
  <c r="Z61" i="5"/>
  <c r="M62" i="5"/>
  <c r="Z7" i="5"/>
  <c r="M8" i="5"/>
  <c r="K9" i="13"/>
  <c r="Z7" i="12"/>
  <c r="Z37" i="6"/>
  <c r="Z55" i="6"/>
  <c r="Z72" i="6"/>
  <c r="Z149" i="6"/>
  <c r="Z108" i="6"/>
  <c r="O37" i="11"/>
  <c r="Z7" i="6"/>
  <c r="Z90" i="6"/>
  <c r="Z131" i="6"/>
  <c r="Z143" i="6" s="1"/>
  <c r="Z55" i="5"/>
  <c r="Z73" i="5"/>
  <c r="Z37" i="5"/>
  <c r="Z19" i="5"/>
  <c r="Z19" i="2"/>
  <c r="Z37" i="2"/>
  <c r="Z55" i="2"/>
  <c r="Z91" i="2"/>
  <c r="Z19" i="1"/>
  <c r="Z37" i="1"/>
  <c r="Z55" i="1"/>
  <c r="Z73" i="1"/>
  <c r="K19" i="12"/>
  <c r="Z8" i="12" s="1"/>
  <c r="M7" i="12"/>
  <c r="K36" i="12"/>
  <c r="Z25" i="12" s="1"/>
  <c r="M24" i="12"/>
  <c r="K104" i="12"/>
  <c r="Z93" i="12" s="1"/>
  <c r="M92" i="12"/>
  <c r="K53" i="12"/>
  <c r="Z42" i="12" s="1"/>
  <c r="M41" i="12"/>
  <c r="K121" i="12"/>
  <c r="Z110" i="12" s="1"/>
  <c r="M109" i="12"/>
  <c r="K87" i="12"/>
  <c r="Z76" i="12" s="1"/>
  <c r="M75" i="12"/>
  <c r="K70" i="12"/>
  <c r="Z59" i="12" s="1"/>
  <c r="M58" i="12"/>
  <c r="K138" i="12"/>
  <c r="Z127" i="12" s="1"/>
  <c r="M126" i="12"/>
  <c r="Y18" i="12"/>
  <c r="Y86" i="12"/>
  <c r="Y35" i="12"/>
  <c r="Y103" i="12"/>
  <c r="Y52" i="12"/>
  <c r="Y120" i="12"/>
  <c r="Y69" i="12"/>
  <c r="Y137" i="12"/>
  <c r="K37" i="6"/>
  <c r="M25" i="6"/>
  <c r="K108" i="6"/>
  <c r="M96" i="6"/>
  <c r="K55" i="6"/>
  <c r="M43" i="6"/>
  <c r="K72" i="6"/>
  <c r="M60" i="6"/>
  <c r="K19" i="6"/>
  <c r="M7" i="6"/>
  <c r="K90" i="6"/>
  <c r="M78" i="6"/>
  <c r="Y36" i="6"/>
  <c r="Y54" i="6"/>
  <c r="Y107" i="6"/>
  <c r="Y71" i="6"/>
  <c r="Y18" i="6"/>
  <c r="Y89" i="6"/>
  <c r="K109" i="3"/>
  <c r="M97" i="3"/>
  <c r="K127" i="3"/>
  <c r="M115" i="3"/>
  <c r="K73" i="3"/>
  <c r="M61" i="3"/>
  <c r="K163" i="3"/>
  <c r="M151" i="3"/>
  <c r="K145" i="3"/>
  <c r="K146" i="3" s="1"/>
  <c r="M133" i="3"/>
  <c r="Y108" i="3"/>
  <c r="L68" i="10"/>
  <c r="Y72" i="3"/>
  <c r="Y162" i="3"/>
  <c r="O68" i="10"/>
  <c r="Y126" i="3"/>
  <c r="Y125" i="3"/>
  <c r="Y124" i="3"/>
  <c r="Y123" i="3"/>
  <c r="Y122" i="3"/>
  <c r="Y121" i="3"/>
  <c r="Y120" i="3"/>
  <c r="Y144" i="3"/>
  <c r="O53" i="10"/>
  <c r="K91" i="2"/>
  <c r="M79" i="2"/>
  <c r="K55" i="2"/>
  <c r="M43" i="2"/>
  <c r="M7" i="2"/>
  <c r="K19" i="2"/>
  <c r="K37" i="2"/>
  <c r="M25" i="2"/>
  <c r="Y54" i="2"/>
  <c r="Y90" i="2"/>
  <c r="Y18" i="2"/>
  <c r="Y36" i="2"/>
  <c r="K55" i="1"/>
  <c r="K56" i="1" s="1"/>
  <c r="M43" i="1"/>
  <c r="K73" i="1"/>
  <c r="M61" i="1"/>
  <c r="K37" i="1"/>
  <c r="K38" i="1" s="1"/>
  <c r="M25" i="1"/>
  <c r="K37" i="5"/>
  <c r="M25" i="5"/>
  <c r="K55" i="5"/>
  <c r="M43" i="5"/>
  <c r="K73" i="5"/>
  <c r="M61" i="5"/>
  <c r="K19" i="5"/>
  <c r="M7" i="5"/>
  <c r="Y36" i="5"/>
  <c r="Y54" i="5"/>
  <c r="Y72" i="5"/>
  <c r="Y18" i="5"/>
  <c r="Y72" i="1"/>
  <c r="Y54" i="1"/>
  <c r="Y36" i="1"/>
  <c r="I52" i="10"/>
  <c r="Y118" i="3"/>
  <c r="Y119" i="3"/>
  <c r="R8" i="11"/>
  <c r="R7" i="11"/>
  <c r="I37" i="10"/>
  <c r="I67" i="10"/>
  <c r="K38" i="13"/>
  <c r="N38" i="13"/>
  <c r="L38" i="10"/>
  <c r="L37" i="10"/>
  <c r="L52" i="10"/>
  <c r="O67" i="10"/>
  <c r="K23" i="13"/>
  <c r="N23" i="13"/>
  <c r="O38" i="10"/>
  <c r="O37" i="10"/>
  <c r="Y115" i="3"/>
  <c r="Y117" i="3"/>
  <c r="K53" i="13"/>
  <c r="N53" i="13"/>
  <c r="O52" i="10"/>
  <c r="L67" i="10"/>
  <c r="K8" i="13"/>
  <c r="I38" i="10"/>
  <c r="Y116" i="3"/>
  <c r="O36" i="11"/>
  <c r="K25" i="14"/>
  <c r="L22" i="10"/>
  <c r="K131" i="6"/>
  <c r="M131" i="6" s="1"/>
  <c r="R51" i="11"/>
  <c r="K44" i="14"/>
  <c r="Z43" i="14" s="1"/>
  <c r="O23" i="10"/>
  <c r="R52" i="11"/>
  <c r="K132" i="6"/>
  <c r="K43" i="14"/>
  <c r="O22" i="10"/>
  <c r="R36" i="11"/>
  <c r="R21" i="11"/>
  <c r="K62" i="14"/>
  <c r="Z61" i="14" s="1"/>
  <c r="O8" i="10"/>
  <c r="R37" i="11"/>
  <c r="K150" i="6"/>
  <c r="R22" i="11"/>
  <c r="K61" i="14"/>
  <c r="O7" i="10"/>
  <c r="N8" i="13"/>
  <c r="K8" i="14"/>
  <c r="Z7" i="14" s="1"/>
  <c r="I23" i="10"/>
  <c r="O51" i="11"/>
  <c r="K26" i="14"/>
  <c r="Z25" i="14" s="1"/>
  <c r="L23" i="10"/>
  <c r="O52" i="11"/>
  <c r="K114" i="6"/>
  <c r="K62" i="2"/>
  <c r="Z61" i="2" s="1"/>
  <c r="J538" i="8"/>
  <c r="J376" i="8"/>
  <c r="J502" i="8"/>
  <c r="J520" i="8"/>
  <c r="J466" i="8"/>
  <c r="J412" i="8"/>
  <c r="J448" i="8"/>
  <c r="J484" i="8"/>
  <c r="J394" i="8"/>
  <c r="J430" i="8"/>
  <c r="K113" i="6"/>
  <c r="M113" i="6" s="1"/>
  <c r="K149" i="6"/>
  <c r="M149" i="6" s="1"/>
  <c r="K61" i="2"/>
  <c r="K7" i="1"/>
  <c r="J322" i="7"/>
  <c r="J323" i="7"/>
  <c r="J304" i="7"/>
  <c r="J305" i="7"/>
  <c r="J286" i="7"/>
  <c r="J287" i="7"/>
  <c r="J268" i="7"/>
  <c r="J269" i="7"/>
  <c r="J250" i="7"/>
  <c r="J251" i="7"/>
  <c r="J232" i="7"/>
  <c r="J233" i="7"/>
  <c r="J214" i="7"/>
  <c r="J215" i="7"/>
  <c r="J196" i="7"/>
  <c r="J197" i="7"/>
  <c r="J178" i="7"/>
  <c r="J179" i="7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P17" i="13" s="1"/>
  <c r="J83" i="12"/>
  <c r="P16" i="13" s="1"/>
  <c r="J82" i="12"/>
  <c r="P15" i="13" s="1"/>
  <c r="J81" i="12"/>
  <c r="J80" i="12"/>
  <c r="P13" i="13" s="1"/>
  <c r="J79" i="12"/>
  <c r="J78" i="12"/>
  <c r="J77" i="12"/>
  <c r="P10" i="13" s="1"/>
  <c r="J76" i="12"/>
  <c r="J75" i="12"/>
  <c r="J85" i="12"/>
  <c r="P18" i="13" s="1"/>
  <c r="J86" i="12"/>
  <c r="P19" i="13" s="1"/>
  <c r="J69" i="12"/>
  <c r="M64" i="13" s="1"/>
  <c r="J52" i="12"/>
  <c r="Y51" i="12" s="1"/>
  <c r="J35" i="12"/>
  <c r="M49" i="13" s="1"/>
  <c r="J18" i="12"/>
  <c r="M19" i="13" s="1"/>
  <c r="AA110" i="12" l="1"/>
  <c r="AB110" i="12"/>
  <c r="Z121" i="12"/>
  <c r="AA93" i="12"/>
  <c r="AB93" i="12"/>
  <c r="Z104" i="12"/>
  <c r="AA127" i="12"/>
  <c r="AB127" i="12"/>
  <c r="Z138" i="12"/>
  <c r="AA76" i="12"/>
  <c r="AB76" i="12"/>
  <c r="Z87" i="12"/>
  <c r="AA42" i="12"/>
  <c r="AB42" i="12"/>
  <c r="Z53" i="12"/>
  <c r="AA25" i="12"/>
  <c r="AB25" i="12"/>
  <c r="Z36" i="12"/>
  <c r="AA59" i="12"/>
  <c r="AB59" i="12"/>
  <c r="Z70" i="12"/>
  <c r="AA8" i="12"/>
  <c r="AB8" i="12"/>
  <c r="Z38" i="6"/>
  <c r="Z38" i="5"/>
  <c r="Z19" i="12"/>
  <c r="Z19" i="6"/>
  <c r="Z161" i="6"/>
  <c r="Z144" i="6" s="1"/>
  <c r="Z91" i="6"/>
  <c r="Z113" i="6"/>
  <c r="Z73" i="6"/>
  <c r="Z20" i="5"/>
  <c r="Z56" i="5"/>
  <c r="Z73" i="2"/>
  <c r="Z74" i="2" s="1"/>
  <c r="K38" i="2"/>
  <c r="K56" i="2"/>
  <c r="Z56" i="2"/>
  <c r="Z38" i="2"/>
  <c r="Z20" i="2"/>
  <c r="Z37" i="14"/>
  <c r="Z19" i="14"/>
  <c r="Z73" i="14"/>
  <c r="Z55" i="14"/>
  <c r="Z56" i="1"/>
  <c r="Z38" i="1"/>
  <c r="Z20" i="1"/>
  <c r="P14" i="13"/>
  <c r="Y102" i="12"/>
  <c r="Y85" i="12"/>
  <c r="Y82" i="12"/>
  <c r="Y80" i="12"/>
  <c r="Y136" i="12"/>
  <c r="Y119" i="12"/>
  <c r="Y34" i="12"/>
  <c r="Y81" i="12"/>
  <c r="Y17" i="12"/>
  <c r="P11" i="13"/>
  <c r="Y68" i="12"/>
  <c r="Y84" i="12"/>
  <c r="Y83" i="12"/>
  <c r="K73" i="14"/>
  <c r="M61" i="14"/>
  <c r="K55" i="14"/>
  <c r="M43" i="14"/>
  <c r="K37" i="14"/>
  <c r="K38" i="14" s="1"/>
  <c r="M25" i="14"/>
  <c r="Y304" i="7"/>
  <c r="Q106" i="11"/>
  <c r="Y195" i="7"/>
  <c r="Y231" i="7"/>
  <c r="T106" i="11"/>
  <c r="Y267" i="7"/>
  <c r="Y303" i="7"/>
  <c r="Y232" i="7"/>
  <c r="N107" i="11"/>
  <c r="Y178" i="7"/>
  <c r="Y214" i="7"/>
  <c r="Y250" i="7"/>
  <c r="Y286" i="7"/>
  <c r="Y322" i="7"/>
  <c r="Q107" i="11"/>
  <c r="Y196" i="7"/>
  <c r="T107" i="11"/>
  <c r="Y268" i="7"/>
  <c r="N106" i="11"/>
  <c r="Y177" i="7"/>
  <c r="Y213" i="7"/>
  <c r="Y249" i="7"/>
  <c r="Y285" i="7"/>
  <c r="Y321" i="7"/>
  <c r="K91" i="6"/>
  <c r="K143" i="6"/>
  <c r="K73" i="6"/>
  <c r="K125" i="6"/>
  <c r="K161" i="6"/>
  <c r="K20" i="6"/>
  <c r="K38" i="6"/>
  <c r="Y142" i="6"/>
  <c r="Y124" i="6"/>
  <c r="Y160" i="6"/>
  <c r="K92" i="3"/>
  <c r="K20" i="3"/>
  <c r="K38" i="3"/>
  <c r="K56" i="3"/>
  <c r="K128" i="3"/>
  <c r="K74" i="3"/>
  <c r="K110" i="3"/>
  <c r="Y127" i="3"/>
  <c r="Z129" i="3" s="1"/>
  <c r="K20" i="2"/>
  <c r="K73" i="2"/>
  <c r="M61" i="2"/>
  <c r="Y72" i="2"/>
  <c r="M7" i="1"/>
  <c r="K19" i="1"/>
  <c r="K20" i="5"/>
  <c r="K56" i="5"/>
  <c r="K38" i="5"/>
  <c r="Y54" i="14"/>
  <c r="Y36" i="14"/>
  <c r="Y18" i="1"/>
  <c r="Y72" i="14"/>
  <c r="Y79" i="12"/>
  <c r="Y78" i="12"/>
  <c r="P12" i="13"/>
  <c r="Y77" i="12"/>
  <c r="Y75" i="12"/>
  <c r="AA75" i="12" s="1"/>
  <c r="P9" i="13"/>
  <c r="Y76" i="12"/>
  <c r="K7" i="14"/>
  <c r="I22" i="10"/>
  <c r="O22" i="15"/>
  <c r="R66" i="11"/>
  <c r="O66" i="11"/>
  <c r="O7" i="15"/>
  <c r="O67" i="11"/>
  <c r="L23" i="15"/>
  <c r="R67" i="11"/>
  <c r="O23" i="15"/>
  <c r="I23" i="15"/>
  <c r="O8" i="15"/>
  <c r="L22" i="15"/>
  <c r="X86" i="12"/>
  <c r="J87" i="12"/>
  <c r="K88" i="12" s="1"/>
  <c r="P8" i="13"/>
  <c r="Z125" i="6" l="1"/>
  <c r="K144" i="6"/>
  <c r="Z20" i="6"/>
  <c r="Z56" i="14"/>
  <c r="Z20" i="14"/>
  <c r="Z38" i="14"/>
  <c r="K56" i="14"/>
  <c r="K19" i="14"/>
  <c r="M7" i="14"/>
  <c r="K126" i="6"/>
  <c r="K74" i="2"/>
  <c r="K20" i="1"/>
  <c r="Y18" i="14"/>
  <c r="Y87" i="12"/>
  <c r="I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143" i="7"/>
  <c r="J144" i="7"/>
  <c r="J125" i="7"/>
  <c r="J126" i="7"/>
  <c r="J107" i="7"/>
  <c r="J108" i="7"/>
  <c r="J89" i="7"/>
  <c r="J90" i="7"/>
  <c r="J71" i="7"/>
  <c r="J72" i="7"/>
  <c r="J53" i="7"/>
  <c r="J54" i="7"/>
  <c r="J35" i="7"/>
  <c r="J36" i="7"/>
  <c r="J18" i="7"/>
  <c r="J17" i="7"/>
  <c r="J107" i="6"/>
  <c r="J89" i="6"/>
  <c r="J71" i="6"/>
  <c r="J54" i="6"/>
  <c r="K56" i="6" s="1"/>
  <c r="J36" i="6"/>
  <c r="J18" i="6"/>
  <c r="J72" i="5"/>
  <c r="K74" i="5" s="1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Z126" i="6" l="1"/>
  <c r="AA87" i="12"/>
  <c r="Z88" i="12"/>
  <c r="K20" i="14"/>
  <c r="Q91" i="11"/>
  <c r="Y34" i="7"/>
  <c r="Y142" i="7"/>
  <c r="N91" i="11"/>
  <c r="Y16" i="7"/>
  <c r="J376" i="7"/>
  <c r="Y53" i="7"/>
  <c r="J412" i="7"/>
  <c r="Y89" i="7"/>
  <c r="J448" i="7"/>
  <c r="Y125" i="7"/>
  <c r="J484" i="7"/>
  <c r="Y161" i="7"/>
  <c r="T91" i="11"/>
  <c r="Y106" i="7"/>
  <c r="N92" i="11"/>
  <c r="Y17" i="7"/>
  <c r="Y52" i="7"/>
  <c r="Y88" i="7"/>
  <c r="Y124" i="7"/>
  <c r="Y160" i="7"/>
  <c r="Y70" i="7"/>
  <c r="Q92" i="11"/>
  <c r="Y35" i="7"/>
  <c r="J394" i="7"/>
  <c r="Y71" i="7"/>
  <c r="T92" i="11"/>
  <c r="Y107" i="7"/>
  <c r="J466" i="7"/>
  <c r="Y143" i="7"/>
  <c r="T47" i="11"/>
  <c r="Y35" i="6"/>
  <c r="T32" i="11"/>
  <c r="Y106" i="6"/>
  <c r="Q47" i="11"/>
  <c r="Y17" i="6"/>
  <c r="Y53" i="6"/>
  <c r="T62" i="11"/>
  <c r="Y88" i="6"/>
  <c r="Q62" i="11"/>
  <c r="Y70" i="6"/>
  <c r="Q78" i="10"/>
  <c r="Y143" i="3"/>
  <c r="Q63" i="10"/>
  <c r="Y71" i="3"/>
  <c r="Y161" i="3"/>
  <c r="K78" i="10"/>
  <c r="Y89" i="3"/>
  <c r="Y53" i="3"/>
  <c r="N63" i="10"/>
  <c r="Y35" i="3"/>
  <c r="N78" i="10"/>
  <c r="Y107" i="3"/>
  <c r="Y89" i="2"/>
  <c r="K48" i="10"/>
  <c r="Y17" i="2"/>
  <c r="Q48" i="10"/>
  <c r="Y53" i="2"/>
  <c r="N48" i="10"/>
  <c r="Y35" i="2"/>
  <c r="Y17" i="5"/>
  <c r="Y53" i="5"/>
  <c r="Y35" i="5"/>
  <c r="T18" i="11"/>
  <c r="Y71" i="5"/>
  <c r="N33" i="10"/>
  <c r="Y35" i="1"/>
  <c r="Q33" i="10"/>
  <c r="Y53" i="1"/>
  <c r="K33" i="10"/>
  <c r="Y17" i="1"/>
  <c r="Y71" i="1"/>
  <c r="J358" i="7"/>
  <c r="J430" i="7"/>
  <c r="J375" i="8"/>
  <c r="J411" i="8"/>
  <c r="J447" i="8"/>
  <c r="J483" i="8"/>
  <c r="J519" i="8"/>
  <c r="J374" i="8"/>
  <c r="J446" i="8"/>
  <c r="J518" i="8"/>
  <c r="J124" i="6"/>
  <c r="Q77" i="11" s="1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T77" i="11" s="1"/>
  <c r="J393" i="7"/>
  <c r="J465" i="7"/>
  <c r="J393" i="8"/>
  <c r="J410" i="8"/>
  <c r="J465" i="8"/>
  <c r="J482" i="8"/>
  <c r="J537" i="8"/>
  <c r="J18" i="14"/>
  <c r="J160" i="6"/>
  <c r="K162" i="6" s="1"/>
  <c r="J375" i="7"/>
  <c r="J447" i="7"/>
  <c r="J392" i="8"/>
  <c r="J464" i="8"/>
  <c r="J536" i="8"/>
  <c r="J36" i="14"/>
  <c r="J72" i="2"/>
  <c r="Y392" i="7" l="1"/>
  <c r="Y374" i="7"/>
  <c r="Y483" i="7"/>
  <c r="Y338" i="7"/>
  <c r="Y429" i="7"/>
  <c r="Y428" i="7"/>
  <c r="Y375" i="7"/>
  <c r="Y356" i="7"/>
  <c r="Y465" i="7"/>
  <c r="Y357" i="7"/>
  <c r="Y482" i="7"/>
  <c r="Y410" i="7"/>
  <c r="Y339" i="7"/>
  <c r="Y411" i="7"/>
  <c r="Y446" i="7"/>
  <c r="Y393" i="7"/>
  <c r="Y447" i="7"/>
  <c r="Y464" i="7"/>
  <c r="Y123" i="6"/>
  <c r="Y159" i="6"/>
  <c r="Y141" i="6"/>
  <c r="Y71" i="2"/>
  <c r="Q33" i="15"/>
  <c r="Y53" i="14"/>
  <c r="N33" i="15"/>
  <c r="Y35" i="14"/>
  <c r="Q18" i="15"/>
  <c r="Y71" i="14"/>
  <c r="K33" i="15"/>
  <c r="Y17" i="14"/>
  <c r="J136" i="12"/>
  <c r="J135" i="12"/>
  <c r="J134" i="12"/>
  <c r="J133" i="12"/>
  <c r="J132" i="12"/>
  <c r="J131" i="12"/>
  <c r="J130" i="12"/>
  <c r="J129" i="12"/>
  <c r="J128" i="12"/>
  <c r="J127" i="12"/>
  <c r="P54" i="13" s="1"/>
  <c r="J119" i="12"/>
  <c r="J118" i="12"/>
  <c r="J117" i="12"/>
  <c r="J116" i="12"/>
  <c r="J115" i="12"/>
  <c r="J114" i="12"/>
  <c r="J113" i="12"/>
  <c r="J112" i="12"/>
  <c r="J111" i="12"/>
  <c r="J110" i="12"/>
  <c r="J102" i="12"/>
  <c r="J101" i="12"/>
  <c r="J100" i="12"/>
  <c r="J99" i="12"/>
  <c r="J98" i="12"/>
  <c r="J97" i="12"/>
  <c r="J96" i="12"/>
  <c r="J95" i="12"/>
  <c r="J94" i="12"/>
  <c r="J93" i="12"/>
  <c r="P39" i="13" s="1"/>
  <c r="J68" i="12"/>
  <c r="J67" i="12"/>
  <c r="J66" i="12"/>
  <c r="J65" i="12"/>
  <c r="J64" i="12"/>
  <c r="M59" i="13" s="1"/>
  <c r="J63" i="12"/>
  <c r="M58" i="13" s="1"/>
  <c r="J62" i="12"/>
  <c r="M57" i="13" s="1"/>
  <c r="J61" i="12"/>
  <c r="M56" i="13" s="1"/>
  <c r="J60" i="12"/>
  <c r="M55" i="13" s="1"/>
  <c r="J59" i="12"/>
  <c r="J51" i="12"/>
  <c r="J50" i="12"/>
  <c r="J49" i="12"/>
  <c r="J48" i="12"/>
  <c r="J47" i="12"/>
  <c r="J46" i="12"/>
  <c r="J45" i="12"/>
  <c r="J44" i="12"/>
  <c r="J43" i="12"/>
  <c r="J42" i="12"/>
  <c r="M24" i="13" s="1"/>
  <c r="Y49" i="12" l="1"/>
  <c r="Y50" i="12"/>
  <c r="M61" i="13"/>
  <c r="Y65" i="12"/>
  <c r="Y97" i="12"/>
  <c r="Y101" i="12"/>
  <c r="Y116" i="12"/>
  <c r="Y131" i="12"/>
  <c r="Y135" i="12"/>
  <c r="Y47" i="12"/>
  <c r="M62" i="13"/>
  <c r="Y66" i="12"/>
  <c r="Y98" i="12"/>
  <c r="Y117" i="12"/>
  <c r="Y132" i="12"/>
  <c r="Y48" i="12"/>
  <c r="M63" i="13"/>
  <c r="Y67" i="12"/>
  <c r="Y99" i="12"/>
  <c r="Y114" i="12"/>
  <c r="Y118" i="12"/>
  <c r="Y133" i="12"/>
  <c r="M60" i="13"/>
  <c r="Y64" i="12"/>
  <c r="Y100" i="12"/>
  <c r="Y115" i="12"/>
  <c r="Y134" i="12"/>
  <c r="Y63" i="12"/>
  <c r="Y46" i="12"/>
  <c r="Y96" i="12"/>
  <c r="Y45" i="12"/>
  <c r="Y130" i="12"/>
  <c r="Y62" i="12"/>
  <c r="Y113" i="12"/>
  <c r="Y44" i="12"/>
  <c r="Y95" i="12"/>
  <c r="Y129" i="12"/>
  <c r="Y61" i="12"/>
  <c r="Y112" i="12"/>
  <c r="Y128" i="12"/>
  <c r="Y111" i="12"/>
  <c r="Y60" i="12"/>
  <c r="Y43" i="12"/>
  <c r="Y94" i="12"/>
  <c r="Y58" i="12"/>
  <c r="AA58" i="12" s="1"/>
  <c r="M54" i="13"/>
  <c r="Y59" i="12"/>
  <c r="Y110" i="12"/>
  <c r="Y109" i="12"/>
  <c r="AA109" i="12" s="1"/>
  <c r="P24" i="13"/>
  <c r="Y42" i="12"/>
  <c r="Y93" i="12"/>
  <c r="Y127" i="12"/>
  <c r="Y92" i="12"/>
  <c r="AA92" i="12" s="1"/>
  <c r="Y126" i="12"/>
  <c r="AA126" i="12" s="1"/>
  <c r="Y41" i="12"/>
  <c r="AA41" i="12" s="1"/>
  <c r="J17" i="12"/>
  <c r="J16" i="12"/>
  <c r="J15" i="12"/>
  <c r="J14" i="12"/>
  <c r="J13" i="12"/>
  <c r="M14" i="13" s="1"/>
  <c r="J12" i="12"/>
  <c r="M13" i="13" s="1"/>
  <c r="J11" i="12"/>
  <c r="J10" i="12"/>
  <c r="M11" i="13" s="1"/>
  <c r="J9" i="12"/>
  <c r="M10" i="13" s="1"/>
  <c r="J34" i="12"/>
  <c r="J33" i="12"/>
  <c r="J32" i="12"/>
  <c r="J31" i="12"/>
  <c r="J30" i="12"/>
  <c r="M44" i="13" s="1"/>
  <c r="J29" i="12"/>
  <c r="M43" i="13" s="1"/>
  <c r="J28" i="12"/>
  <c r="M42" i="13" s="1"/>
  <c r="J27" i="12"/>
  <c r="M41" i="13" s="1"/>
  <c r="J26" i="12"/>
  <c r="M40" i="13" s="1"/>
  <c r="J25" i="12"/>
  <c r="M39" i="13" s="1"/>
  <c r="J106" i="6"/>
  <c r="J88" i="6"/>
  <c r="J70" i="6"/>
  <c r="J53" i="6"/>
  <c r="J17" i="6"/>
  <c r="J35" i="6"/>
  <c r="M46" i="13" l="1"/>
  <c r="Y31" i="12"/>
  <c r="M15" i="13"/>
  <c r="Y13" i="12"/>
  <c r="M47" i="13"/>
  <c r="Y32" i="12"/>
  <c r="M16" i="13"/>
  <c r="Y14" i="12"/>
  <c r="M48" i="13"/>
  <c r="Y33" i="12"/>
  <c r="M17" i="13"/>
  <c r="Y15" i="12"/>
  <c r="M45" i="13"/>
  <c r="Y30" i="12"/>
  <c r="M18" i="13"/>
  <c r="Y16" i="12"/>
  <c r="T46" i="11"/>
  <c r="Y34" i="6"/>
  <c r="Q46" i="11"/>
  <c r="Y16" i="6"/>
  <c r="T31" i="11"/>
  <c r="Y105" i="6"/>
  <c r="T61" i="11"/>
  <c r="Y87" i="6"/>
  <c r="Y52" i="6"/>
  <c r="Q61" i="11"/>
  <c r="Y69" i="6"/>
  <c r="Y12" i="12"/>
  <c r="Y29" i="12"/>
  <c r="Y28" i="12"/>
  <c r="Y11" i="12"/>
  <c r="Y10" i="12"/>
  <c r="M12" i="13"/>
  <c r="Y27" i="12"/>
  <c r="Y9" i="12"/>
  <c r="Y26" i="12"/>
  <c r="Y25" i="12"/>
  <c r="Y8" i="12"/>
  <c r="Y70" i="12"/>
  <c r="Y121" i="12"/>
  <c r="Y24" i="12"/>
  <c r="AA24" i="12" s="1"/>
  <c r="Y104" i="12"/>
  <c r="Y53" i="12"/>
  <c r="Y138" i="12"/>
  <c r="J159" i="6"/>
  <c r="J141" i="6"/>
  <c r="T76" i="11" s="1"/>
  <c r="J123" i="6"/>
  <c r="Q76" i="11" s="1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Z105" i="12" l="1"/>
  <c r="AA104" i="12"/>
  <c r="Z139" i="12"/>
  <c r="AA138" i="12"/>
  <c r="Z122" i="12"/>
  <c r="AA121" i="12"/>
  <c r="Z71" i="12"/>
  <c r="AA70" i="12"/>
  <c r="Z54" i="12"/>
  <c r="AA53" i="12"/>
  <c r="Y122" i="6"/>
  <c r="Y158" i="6"/>
  <c r="Y140" i="6"/>
  <c r="K77" i="10"/>
  <c r="Y88" i="3"/>
  <c r="Y160" i="3"/>
  <c r="N62" i="10"/>
  <c r="Y34" i="3"/>
  <c r="N77" i="10"/>
  <c r="Y106" i="3"/>
  <c r="Q62" i="10"/>
  <c r="Y70" i="3"/>
  <c r="Y52" i="3"/>
  <c r="Q77" i="10"/>
  <c r="Y142" i="3"/>
  <c r="Y88" i="2"/>
  <c r="Q47" i="10"/>
  <c r="Y52" i="2"/>
  <c r="K47" i="10"/>
  <c r="Y16" i="2"/>
  <c r="N47" i="10"/>
  <c r="Y34" i="2"/>
  <c r="Y16" i="5"/>
  <c r="Y34" i="5"/>
  <c r="T17" i="11"/>
  <c r="Y70" i="5"/>
  <c r="Y52" i="5"/>
  <c r="Y70" i="1"/>
  <c r="Q32" i="10"/>
  <c r="Y52" i="1"/>
  <c r="J35" i="14"/>
  <c r="N32" i="10"/>
  <c r="Y34" i="1"/>
  <c r="Y36" i="12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Z37" i="12" l="1"/>
  <c r="AA36" i="12"/>
  <c r="Y70" i="2"/>
  <c r="Q17" i="15"/>
  <c r="Y70" i="14"/>
  <c r="Q32" i="15"/>
  <c r="Y52" i="14"/>
  <c r="N32" i="15"/>
  <c r="Y34" i="14"/>
  <c r="J17" i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T102" i="11" s="1"/>
  <c r="J265" i="7"/>
  <c r="J266" i="7"/>
  <c r="J267" i="7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Q102" i="11" s="1"/>
  <c r="J193" i="7"/>
  <c r="J194" i="7"/>
  <c r="J195" i="7"/>
  <c r="J174" i="7"/>
  <c r="N102" i="11" s="1"/>
  <c r="J175" i="7"/>
  <c r="J176" i="7"/>
  <c r="J177" i="7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T87" i="11" s="1"/>
  <c r="J104" i="7"/>
  <c r="J105" i="7"/>
  <c r="J106" i="7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Q87" i="11" s="1"/>
  <c r="J32" i="7"/>
  <c r="J33" i="7"/>
  <c r="J34" i="7"/>
  <c r="J16" i="7"/>
  <c r="J15" i="7"/>
  <c r="J14" i="7"/>
  <c r="J13" i="7"/>
  <c r="N87" i="11" s="1"/>
  <c r="J70" i="5"/>
  <c r="J52" i="5"/>
  <c r="J34" i="5"/>
  <c r="J16" i="5"/>
  <c r="J105" i="6"/>
  <c r="J87" i="6"/>
  <c r="J69" i="6"/>
  <c r="J52" i="6"/>
  <c r="J34" i="6"/>
  <c r="J16" i="6"/>
  <c r="N90" i="11" l="1"/>
  <c r="Y15" i="7"/>
  <c r="Y51" i="7"/>
  <c r="Y87" i="7"/>
  <c r="Y123" i="7"/>
  <c r="Y141" i="7"/>
  <c r="N105" i="11"/>
  <c r="Y176" i="7"/>
  <c r="Y212" i="7"/>
  <c r="Y230" i="7"/>
  <c r="T105" i="11"/>
  <c r="Y266" i="7"/>
  <c r="Y284" i="7"/>
  <c r="Y302" i="7"/>
  <c r="Y320" i="7"/>
  <c r="N88" i="11"/>
  <c r="Y13" i="7"/>
  <c r="Q89" i="11"/>
  <c r="Y32" i="7"/>
  <c r="Y50" i="7"/>
  <c r="Y68" i="7"/>
  <c r="Y86" i="7"/>
  <c r="T89" i="11"/>
  <c r="Y104" i="7"/>
  <c r="Y122" i="7"/>
  <c r="Y140" i="7"/>
  <c r="Y158" i="7"/>
  <c r="N104" i="11"/>
  <c r="Y175" i="7"/>
  <c r="Q104" i="11"/>
  <c r="Y193" i="7"/>
  <c r="Y211" i="7"/>
  <c r="Y229" i="7"/>
  <c r="Y247" i="7"/>
  <c r="T104" i="11"/>
  <c r="Y265" i="7"/>
  <c r="Y283" i="7"/>
  <c r="Y301" i="7"/>
  <c r="Y319" i="7"/>
  <c r="Q90" i="11"/>
  <c r="Y33" i="7"/>
  <c r="Y69" i="7"/>
  <c r="T90" i="11"/>
  <c r="Y105" i="7"/>
  <c r="Y159" i="7"/>
  <c r="Q105" i="11"/>
  <c r="Y194" i="7"/>
  <c r="Y248" i="7"/>
  <c r="N89" i="11"/>
  <c r="Y14" i="7"/>
  <c r="Q88" i="11"/>
  <c r="Y31" i="7"/>
  <c r="Y49" i="7"/>
  <c r="Y67" i="7"/>
  <c r="Y85" i="7"/>
  <c r="T88" i="11"/>
  <c r="Y103" i="7"/>
  <c r="Y121" i="7"/>
  <c r="Y139" i="7"/>
  <c r="Y157" i="7"/>
  <c r="N103" i="11"/>
  <c r="Y174" i="7"/>
  <c r="Q103" i="11"/>
  <c r="Y192" i="7"/>
  <c r="Y210" i="7"/>
  <c r="Y228" i="7"/>
  <c r="Y246" i="7"/>
  <c r="T103" i="11"/>
  <c r="Y264" i="7"/>
  <c r="Y282" i="7"/>
  <c r="Y300" i="7"/>
  <c r="Y318" i="7"/>
  <c r="T60" i="11"/>
  <c r="Y86" i="6"/>
  <c r="T45" i="11"/>
  <c r="Y33" i="6"/>
  <c r="T30" i="11"/>
  <c r="Y104" i="6"/>
  <c r="Q45" i="11"/>
  <c r="Y15" i="6"/>
  <c r="Y51" i="6"/>
  <c r="Q60" i="11"/>
  <c r="Y68" i="6"/>
  <c r="T16" i="11"/>
  <c r="Y69" i="5"/>
  <c r="Y15" i="5"/>
  <c r="Y33" i="5"/>
  <c r="Y51" i="5"/>
  <c r="J17" i="14"/>
  <c r="K32" i="10"/>
  <c r="Y16" i="1"/>
  <c r="Y12" i="7"/>
  <c r="Y30" i="7"/>
  <c r="Y48" i="7"/>
  <c r="Y66" i="7"/>
  <c r="Y84" i="7"/>
  <c r="Y102" i="7"/>
  <c r="Y120" i="7"/>
  <c r="Y138" i="7"/>
  <c r="Y156" i="7"/>
  <c r="Y173" i="7"/>
  <c r="Y191" i="7"/>
  <c r="Y209" i="7"/>
  <c r="Y227" i="7"/>
  <c r="Y245" i="7"/>
  <c r="Y263" i="7"/>
  <c r="Y281" i="7"/>
  <c r="Y299" i="7"/>
  <c r="Y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Y425" i="7" l="1"/>
  <c r="Y409" i="7"/>
  <c r="Y372" i="7"/>
  <c r="Y373" i="7"/>
  <c r="Y389" i="7"/>
  <c r="Y353" i="7"/>
  <c r="Y462" i="7"/>
  <c r="Y426" i="7"/>
  <c r="Y336" i="7"/>
  <c r="Y481" i="7"/>
  <c r="Y445" i="7"/>
  <c r="Y335" i="7"/>
  <c r="Y408" i="7"/>
  <c r="Y479" i="7"/>
  <c r="Y443" i="7"/>
  <c r="Y355" i="7"/>
  <c r="Y390" i="7"/>
  <c r="Y354" i="7"/>
  <c r="Y391" i="7"/>
  <c r="Y337" i="7"/>
  <c r="Y461" i="7"/>
  <c r="Y407" i="7"/>
  <c r="Y371" i="7"/>
  <c r="Y480" i="7"/>
  <c r="Y444" i="7"/>
  <c r="Y463" i="7"/>
  <c r="Y427" i="7"/>
  <c r="Y157" i="6"/>
  <c r="Y139" i="6"/>
  <c r="Y121" i="6"/>
  <c r="K32" i="15"/>
  <c r="Y16" i="14"/>
  <c r="Y424" i="7"/>
  <c r="Y478" i="7"/>
  <c r="Y352" i="7"/>
  <c r="Y406" i="7"/>
  <c r="Y460" i="7"/>
  <c r="Y442" i="7"/>
  <c r="Y388" i="7"/>
  <c r="Y334" i="7"/>
  <c r="Y370" i="7"/>
  <c r="J479" i="7"/>
  <c r="J461" i="7"/>
  <c r="J443" i="7"/>
  <c r="J425" i="7"/>
  <c r="J407" i="7"/>
  <c r="J389" i="7"/>
  <c r="J371" i="7"/>
  <c r="J353" i="7"/>
  <c r="J335" i="7"/>
  <c r="J158" i="6"/>
  <c r="J140" i="6"/>
  <c r="T75" i="11" s="1"/>
  <c r="J122" i="6"/>
  <c r="Q75" i="11" s="1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P162" i="3"/>
  <c r="P161" i="3"/>
  <c r="P160" i="3"/>
  <c r="P159" i="3"/>
  <c r="P158" i="3"/>
  <c r="P157" i="3"/>
  <c r="P156" i="3"/>
  <c r="P155" i="3"/>
  <c r="P154" i="3"/>
  <c r="P153" i="3"/>
  <c r="P152" i="3"/>
  <c r="P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P108" i="3"/>
  <c r="P107" i="3"/>
  <c r="P106" i="3"/>
  <c r="P105" i="3"/>
  <c r="P104" i="3"/>
  <c r="P103" i="3"/>
  <c r="P102" i="3"/>
  <c r="P101" i="3"/>
  <c r="P100" i="3"/>
  <c r="P99" i="3"/>
  <c r="P98" i="3"/>
  <c r="P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N72" i="10" s="1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P90" i="3"/>
  <c r="P89" i="3"/>
  <c r="P88" i="3"/>
  <c r="P87" i="3"/>
  <c r="P86" i="3"/>
  <c r="P85" i="3"/>
  <c r="P84" i="3"/>
  <c r="P83" i="3"/>
  <c r="P82" i="3"/>
  <c r="P81" i="3"/>
  <c r="P80" i="3"/>
  <c r="P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K72" i="10" s="1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P72" i="3"/>
  <c r="P71" i="3"/>
  <c r="P70" i="3"/>
  <c r="P69" i="3"/>
  <c r="P68" i="3"/>
  <c r="P67" i="3"/>
  <c r="P66" i="3"/>
  <c r="P65" i="3"/>
  <c r="P64" i="3"/>
  <c r="P63" i="3"/>
  <c r="P62" i="3"/>
  <c r="P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Q57" i="10" s="1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P54" i="3"/>
  <c r="P53" i="3"/>
  <c r="P52" i="3"/>
  <c r="P51" i="3"/>
  <c r="P50" i="3"/>
  <c r="P49" i="3"/>
  <c r="P48" i="3"/>
  <c r="P47" i="3"/>
  <c r="P46" i="3"/>
  <c r="P45" i="3"/>
  <c r="P44" i="3"/>
  <c r="P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P36" i="3"/>
  <c r="P35" i="3"/>
  <c r="P34" i="3"/>
  <c r="P33" i="3"/>
  <c r="P32" i="3"/>
  <c r="P31" i="3"/>
  <c r="P30" i="3"/>
  <c r="P29" i="3"/>
  <c r="P28" i="3"/>
  <c r="P27" i="3"/>
  <c r="P26" i="3"/>
  <c r="P15" i="3"/>
  <c r="P14" i="3"/>
  <c r="P13" i="3"/>
  <c r="P12" i="3"/>
  <c r="P11" i="3"/>
  <c r="P10" i="3"/>
  <c r="P9" i="3"/>
  <c r="P8" i="3"/>
  <c r="P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N57" i="10" s="1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T25" i="3" s="1"/>
  <c r="E25" i="3"/>
  <c r="D25" i="3"/>
  <c r="C25" i="3"/>
  <c r="B25" i="3"/>
  <c r="N60" i="10" l="1"/>
  <c r="Y32" i="3"/>
  <c r="N75" i="10"/>
  <c r="Y104" i="3"/>
  <c r="Y137" i="3"/>
  <c r="Q72" i="10"/>
  <c r="Q25" i="3"/>
  <c r="U25" i="3"/>
  <c r="Y25" i="3"/>
  <c r="N61" i="10"/>
  <c r="Y33" i="3"/>
  <c r="Y49" i="3"/>
  <c r="Q61" i="10"/>
  <c r="Y69" i="3"/>
  <c r="K74" i="10"/>
  <c r="Y85" i="3"/>
  <c r="N76" i="10"/>
  <c r="Y105" i="3"/>
  <c r="Q73" i="10"/>
  <c r="Y138" i="3"/>
  <c r="Y158" i="3"/>
  <c r="X25" i="3"/>
  <c r="K73" i="10"/>
  <c r="Y84" i="3"/>
  <c r="Q76" i="10"/>
  <c r="Y141" i="3"/>
  <c r="Y157" i="3"/>
  <c r="R25" i="3"/>
  <c r="V25" i="3"/>
  <c r="N58" i="10"/>
  <c r="Y30" i="3"/>
  <c r="P19" i="3"/>
  <c r="Y50" i="3"/>
  <c r="Q58" i="10"/>
  <c r="Y66" i="3"/>
  <c r="K75" i="10"/>
  <c r="Y86" i="3"/>
  <c r="N73" i="10"/>
  <c r="Y102" i="3"/>
  <c r="Q74" i="10"/>
  <c r="Y139" i="3"/>
  <c r="Y155" i="3"/>
  <c r="Y159" i="3"/>
  <c r="Y48" i="3"/>
  <c r="Q60" i="10"/>
  <c r="Y68" i="3"/>
  <c r="S25" i="3"/>
  <c r="W25" i="3"/>
  <c r="N59" i="10"/>
  <c r="Y31" i="3"/>
  <c r="Y51" i="3"/>
  <c r="Q59" i="10"/>
  <c r="Y67" i="3"/>
  <c r="K76" i="10"/>
  <c r="Y87" i="3"/>
  <c r="N74" i="10"/>
  <c r="Y103" i="3"/>
  <c r="Q75" i="10"/>
  <c r="Y140" i="3"/>
  <c r="Y156" i="3"/>
  <c r="Y47" i="3"/>
  <c r="Y83" i="3"/>
  <c r="Q71" i="10"/>
  <c r="Y29" i="3"/>
  <c r="Y65" i="3"/>
  <c r="Y101" i="3"/>
  <c r="Q68" i="10"/>
  <c r="Y46" i="3"/>
  <c r="Y82" i="3"/>
  <c r="K71" i="10"/>
  <c r="Y28" i="3"/>
  <c r="N56" i="10"/>
  <c r="Y64" i="3"/>
  <c r="Q56" i="10"/>
  <c r="Y100" i="3"/>
  <c r="N71" i="10"/>
  <c r="Y154" i="3"/>
  <c r="Y136" i="3"/>
  <c r="Y45" i="3"/>
  <c r="Y81" i="3"/>
  <c r="K70" i="10"/>
  <c r="Q70" i="10"/>
  <c r="N55" i="10"/>
  <c r="Q55" i="10"/>
  <c r="N70" i="10"/>
  <c r="Y135" i="3"/>
  <c r="Y27" i="3"/>
  <c r="Y63" i="3"/>
  <c r="Y73" i="3" s="1"/>
  <c r="Z75" i="3" s="1"/>
  <c r="K68" i="10"/>
  <c r="Y99" i="3"/>
  <c r="Y153" i="3"/>
  <c r="N53" i="10"/>
  <c r="Y61" i="3"/>
  <c r="Q53" i="10"/>
  <c r="Y97" i="3"/>
  <c r="N68" i="10"/>
  <c r="Q69" i="10"/>
  <c r="Y134" i="3"/>
  <c r="X160" i="3"/>
  <c r="X156" i="3"/>
  <c r="X152" i="3"/>
  <c r="X159" i="3"/>
  <c r="X155" i="3"/>
  <c r="X151" i="3"/>
  <c r="X162" i="3"/>
  <c r="X158" i="3"/>
  <c r="X154" i="3"/>
  <c r="X161" i="3"/>
  <c r="X157" i="3"/>
  <c r="X153" i="3"/>
  <c r="N54" i="10"/>
  <c r="Y26" i="3"/>
  <c r="X52" i="3"/>
  <c r="X48" i="3"/>
  <c r="X44" i="3"/>
  <c r="X51" i="3"/>
  <c r="X47" i="3"/>
  <c r="X43" i="3"/>
  <c r="X54" i="3"/>
  <c r="X50" i="3"/>
  <c r="X46" i="3"/>
  <c r="X53" i="3"/>
  <c r="X49" i="3"/>
  <c r="X45" i="3"/>
  <c r="Q54" i="10"/>
  <c r="Y62" i="3"/>
  <c r="X88" i="3"/>
  <c r="X84" i="3"/>
  <c r="X80" i="3"/>
  <c r="X87" i="3"/>
  <c r="X83" i="3"/>
  <c r="X79" i="3"/>
  <c r="X90" i="3"/>
  <c r="X86" i="3"/>
  <c r="X82" i="3"/>
  <c r="X89" i="3"/>
  <c r="X85" i="3"/>
  <c r="X81" i="3"/>
  <c r="N69" i="10"/>
  <c r="Y98" i="3"/>
  <c r="Y109" i="3" s="1"/>
  <c r="Z111" i="3" s="1"/>
  <c r="X124" i="3"/>
  <c r="X120" i="3"/>
  <c r="X116" i="3"/>
  <c r="X123" i="3"/>
  <c r="X119" i="3"/>
  <c r="X115" i="3"/>
  <c r="X126" i="3"/>
  <c r="X122" i="3"/>
  <c r="X118" i="3"/>
  <c r="X125" i="3"/>
  <c r="X121" i="3"/>
  <c r="X117" i="3"/>
  <c r="X142" i="3"/>
  <c r="X138" i="3"/>
  <c r="X134" i="3"/>
  <c r="X141" i="3"/>
  <c r="X137" i="3"/>
  <c r="X133" i="3"/>
  <c r="X144" i="3"/>
  <c r="X140" i="3"/>
  <c r="X136" i="3"/>
  <c r="X143" i="3"/>
  <c r="X139" i="3"/>
  <c r="X135" i="3"/>
  <c r="Y152" i="3"/>
  <c r="X34" i="3"/>
  <c r="X30" i="3"/>
  <c r="X26" i="3"/>
  <c r="X33" i="3"/>
  <c r="X29" i="3"/>
  <c r="X36" i="3"/>
  <c r="X32" i="3"/>
  <c r="X28" i="3"/>
  <c r="X35" i="3"/>
  <c r="X31" i="3"/>
  <c r="X27" i="3"/>
  <c r="Y44" i="3"/>
  <c r="X70" i="3"/>
  <c r="X66" i="3"/>
  <c r="X62" i="3"/>
  <c r="X69" i="3"/>
  <c r="X65" i="3"/>
  <c r="X61" i="3"/>
  <c r="X72" i="3"/>
  <c r="X68" i="3"/>
  <c r="X64" i="3"/>
  <c r="X71" i="3"/>
  <c r="X67" i="3"/>
  <c r="X63" i="3"/>
  <c r="K69" i="10"/>
  <c r="Y80" i="3"/>
  <c r="X106" i="3"/>
  <c r="X102" i="3"/>
  <c r="X98" i="3"/>
  <c r="X105" i="3"/>
  <c r="X101" i="3"/>
  <c r="X97" i="3"/>
  <c r="X108" i="3"/>
  <c r="X104" i="3"/>
  <c r="X100" i="3"/>
  <c r="X107" i="3"/>
  <c r="X103" i="3"/>
  <c r="X99" i="3"/>
  <c r="Y37" i="3"/>
  <c r="Z39" i="3" s="1"/>
  <c r="Y151" i="3"/>
  <c r="Y43" i="3"/>
  <c r="Y79" i="3"/>
  <c r="Y133" i="3"/>
  <c r="J145" i="3"/>
  <c r="K147" i="3" s="1"/>
  <c r="J163" i="3"/>
  <c r="K164" i="3" s="1"/>
  <c r="J55" i="3"/>
  <c r="K57" i="3" s="1"/>
  <c r="J91" i="3"/>
  <c r="K93" i="3" s="1"/>
  <c r="J127" i="3"/>
  <c r="K129" i="3" s="1"/>
  <c r="J37" i="3"/>
  <c r="K39" i="3" s="1"/>
  <c r="J73" i="3"/>
  <c r="K75" i="3" s="1"/>
  <c r="J109" i="3"/>
  <c r="K111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110" i="3" l="1"/>
  <c r="J128" i="3"/>
  <c r="J74" i="3"/>
  <c r="X73" i="3"/>
  <c r="X145" i="3"/>
  <c r="X127" i="3"/>
  <c r="X55" i="3"/>
  <c r="X109" i="3"/>
  <c r="X37" i="3"/>
  <c r="X91" i="3"/>
  <c r="X163" i="3"/>
  <c r="Y91" i="3"/>
  <c r="Y55" i="3"/>
  <c r="Z57" i="3" s="1"/>
  <c r="J38" i="3"/>
  <c r="J56" i="3"/>
  <c r="Y163" i="3"/>
  <c r="Y128" i="3" s="1"/>
  <c r="Y145" i="3"/>
  <c r="Z147" i="3" s="1"/>
  <c r="J92" i="3"/>
  <c r="J146" i="3"/>
  <c r="H18" i="3"/>
  <c r="W17" i="3" s="1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P90" i="2"/>
  <c r="P89" i="2"/>
  <c r="P88" i="2"/>
  <c r="P87" i="2"/>
  <c r="P86" i="2"/>
  <c r="P85" i="2"/>
  <c r="P84" i="2"/>
  <c r="P83" i="2"/>
  <c r="P82" i="2"/>
  <c r="P81" i="2"/>
  <c r="P80" i="2"/>
  <c r="P79" i="2"/>
  <c r="P54" i="2"/>
  <c r="P53" i="2"/>
  <c r="P52" i="2"/>
  <c r="P51" i="2"/>
  <c r="P50" i="2"/>
  <c r="P49" i="2"/>
  <c r="P48" i="2"/>
  <c r="P47" i="2"/>
  <c r="P46" i="2"/>
  <c r="P45" i="2"/>
  <c r="P44" i="2"/>
  <c r="P43" i="2"/>
  <c r="P36" i="2"/>
  <c r="P35" i="2"/>
  <c r="P34" i="2"/>
  <c r="P33" i="2"/>
  <c r="P32" i="2"/>
  <c r="P31" i="2"/>
  <c r="P30" i="2"/>
  <c r="P29" i="2"/>
  <c r="P28" i="2"/>
  <c r="P27" i="2"/>
  <c r="P26" i="2"/>
  <c r="P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Q42" i="10" s="1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N42" i="10" s="1"/>
  <c r="I30" i="2"/>
  <c r="H30" i="2"/>
  <c r="G30" i="2"/>
  <c r="F30" i="2"/>
  <c r="E30" i="2"/>
  <c r="D30" i="2"/>
  <c r="C30" i="2"/>
  <c r="B30" i="2"/>
  <c r="J29" i="2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P18" i="2"/>
  <c r="P17" i="2"/>
  <c r="P16" i="2"/>
  <c r="P15" i="2"/>
  <c r="P14" i="2"/>
  <c r="P13" i="2"/>
  <c r="P12" i="2"/>
  <c r="P11" i="2"/>
  <c r="P10" i="2"/>
  <c r="P9" i="2"/>
  <c r="P8" i="2"/>
  <c r="P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K42" i="10" s="1"/>
  <c r="I12" i="2"/>
  <c r="H12" i="2"/>
  <c r="G12" i="2"/>
  <c r="F12" i="2"/>
  <c r="E12" i="2"/>
  <c r="D12" i="2"/>
  <c r="C12" i="2"/>
  <c r="B12" i="2"/>
  <c r="J11" i="2"/>
  <c r="K41" i="10" s="1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Q17" i="3" l="1"/>
  <c r="Q16" i="3"/>
  <c r="Q18" i="3"/>
  <c r="U16" i="3"/>
  <c r="U17" i="3"/>
  <c r="U18" i="3"/>
  <c r="W16" i="3"/>
  <c r="S17" i="3"/>
  <c r="S18" i="3"/>
  <c r="S16" i="3"/>
  <c r="T16" i="3"/>
  <c r="T18" i="3"/>
  <c r="T17" i="3"/>
  <c r="R18" i="3"/>
  <c r="R16" i="3"/>
  <c r="R17" i="3"/>
  <c r="V18" i="3"/>
  <c r="V17" i="3"/>
  <c r="V16" i="3"/>
  <c r="Y87" i="2"/>
  <c r="K45" i="10"/>
  <c r="Y14" i="2"/>
  <c r="N43" i="10"/>
  <c r="Y30" i="2"/>
  <c r="Q45" i="10"/>
  <c r="Y50" i="2"/>
  <c r="Y84" i="2"/>
  <c r="K44" i="10"/>
  <c r="Y13" i="2"/>
  <c r="Q44" i="10"/>
  <c r="Y49" i="2"/>
  <c r="K46" i="10"/>
  <c r="Y15" i="2"/>
  <c r="N44" i="10"/>
  <c r="Y31" i="2"/>
  <c r="Q46" i="10"/>
  <c r="Y51" i="2"/>
  <c r="Y85" i="2"/>
  <c r="K40" i="10"/>
  <c r="N46" i="10"/>
  <c r="Y33" i="2"/>
  <c r="Q40" i="10"/>
  <c r="K43" i="10"/>
  <c r="Y12" i="2"/>
  <c r="N45" i="10"/>
  <c r="Y32" i="2"/>
  <c r="Q43" i="10"/>
  <c r="Y48" i="2"/>
  <c r="Y86" i="2"/>
  <c r="Y110" i="3"/>
  <c r="Y12" i="3"/>
  <c r="K57" i="10"/>
  <c r="Y11" i="3"/>
  <c r="K54" i="10"/>
  <c r="Y8" i="3"/>
  <c r="AA8" i="3" s="1"/>
  <c r="K55" i="10"/>
  <c r="Y9" i="3"/>
  <c r="AA9" i="3" s="1"/>
  <c r="K56" i="10"/>
  <c r="Y10" i="3"/>
  <c r="AA10" i="3" s="1"/>
  <c r="Y11" i="2"/>
  <c r="Y47" i="2"/>
  <c r="X29" i="2"/>
  <c r="X83" i="2"/>
  <c r="Y29" i="2"/>
  <c r="Y83" i="2"/>
  <c r="Y82" i="2"/>
  <c r="X47" i="2"/>
  <c r="Y46" i="2"/>
  <c r="Q41" i="10"/>
  <c r="Y10" i="2"/>
  <c r="Y27" i="2"/>
  <c r="N40" i="10"/>
  <c r="Y81" i="2"/>
  <c r="Y28" i="2"/>
  <c r="X92" i="3"/>
  <c r="Y9" i="2"/>
  <c r="Y45" i="2"/>
  <c r="N39" i="10"/>
  <c r="Y26" i="2"/>
  <c r="Y80" i="2"/>
  <c r="X38" i="3"/>
  <c r="Y7" i="2"/>
  <c r="AA7" i="2" s="1"/>
  <c r="K38" i="10"/>
  <c r="Y43" i="2"/>
  <c r="AA43" i="2" s="1"/>
  <c r="Q38" i="10"/>
  <c r="X128" i="3"/>
  <c r="X74" i="3"/>
  <c r="K39" i="10"/>
  <c r="Y8" i="2"/>
  <c r="Q39" i="10"/>
  <c r="Y44" i="2"/>
  <c r="X56" i="3"/>
  <c r="X146" i="3"/>
  <c r="X110" i="3"/>
  <c r="Y146" i="3"/>
  <c r="Y56" i="3"/>
  <c r="Y25" i="2"/>
  <c r="AA25" i="2" s="1"/>
  <c r="Y79" i="2"/>
  <c r="AA79" i="2" s="1"/>
  <c r="Y92" i="3"/>
  <c r="Y74" i="3"/>
  <c r="Y38" i="3"/>
  <c r="Y7" i="3"/>
  <c r="J19" i="3"/>
  <c r="J37" i="2"/>
  <c r="K39" i="2" s="1"/>
  <c r="N37" i="10"/>
  <c r="J19" i="2"/>
  <c r="K21" i="2" s="1"/>
  <c r="K37" i="10"/>
  <c r="J91" i="2"/>
  <c r="K92" i="2" s="1"/>
  <c r="J55" i="2"/>
  <c r="K57" i="2" s="1"/>
  <c r="Q37" i="10"/>
  <c r="X36" i="2"/>
  <c r="X90" i="2"/>
  <c r="X17" i="2"/>
  <c r="X18" i="2"/>
  <c r="X54" i="2"/>
  <c r="X35" i="2"/>
  <c r="X89" i="2"/>
  <c r="X53" i="2"/>
  <c r="X34" i="2"/>
  <c r="X16" i="2"/>
  <c r="X52" i="2"/>
  <c r="X88" i="2"/>
  <c r="J70" i="1"/>
  <c r="J52" i="1"/>
  <c r="J34" i="1"/>
  <c r="J16" i="1"/>
  <c r="Y19" i="3" l="1"/>
  <c r="Z21" i="3" s="1"/>
  <c r="AA7" i="3"/>
  <c r="J20" i="3"/>
  <c r="K21" i="3"/>
  <c r="J34" i="14"/>
  <c r="N31" i="10"/>
  <c r="Y33" i="1"/>
  <c r="J52" i="14"/>
  <c r="Q31" i="10"/>
  <c r="Y51" i="1"/>
  <c r="J70" i="14"/>
  <c r="Y69" i="1"/>
  <c r="J16" i="14"/>
  <c r="K31" i="10"/>
  <c r="Y15" i="1"/>
  <c r="Y19" i="2"/>
  <c r="Z21" i="2" s="1"/>
  <c r="Y55" i="2"/>
  <c r="Z57" i="2" s="1"/>
  <c r="J56" i="2"/>
  <c r="Y37" i="2"/>
  <c r="Z39" i="2" s="1"/>
  <c r="Y91" i="2"/>
  <c r="Z92" i="2" s="1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33" i="1"/>
  <c r="J15" i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8" i="1"/>
  <c r="J49" i="1"/>
  <c r="J50" i="1"/>
  <c r="J14" i="1"/>
  <c r="J31" i="1"/>
  <c r="J32" i="1"/>
  <c r="J13" i="1"/>
  <c r="J66" i="1"/>
  <c r="J48" i="1"/>
  <c r="J30" i="1"/>
  <c r="N27" i="10" s="1"/>
  <c r="J12" i="1"/>
  <c r="Y20" i="3" l="1"/>
  <c r="Q58" i="11"/>
  <c r="Y66" i="6"/>
  <c r="Y50" i="6"/>
  <c r="T42" i="11"/>
  <c r="Q57" i="11"/>
  <c r="T27" i="11"/>
  <c r="Q59" i="11"/>
  <c r="Y67" i="6"/>
  <c r="T43" i="11"/>
  <c r="Y31" i="6"/>
  <c r="Q43" i="11"/>
  <c r="Y13" i="6"/>
  <c r="Y49" i="6"/>
  <c r="T58" i="11"/>
  <c r="Y84" i="6"/>
  <c r="Q44" i="11"/>
  <c r="Y14" i="6"/>
  <c r="T59" i="11"/>
  <c r="Y85" i="6"/>
  <c r="T28" i="11"/>
  <c r="Y102" i="6"/>
  <c r="Y12" i="6"/>
  <c r="Q42" i="11"/>
  <c r="Y48" i="6"/>
  <c r="T57" i="11"/>
  <c r="T44" i="11"/>
  <c r="Y32" i="6"/>
  <c r="T29" i="11"/>
  <c r="Y103" i="6"/>
  <c r="Y69" i="2"/>
  <c r="Y31" i="5"/>
  <c r="Y50" i="5"/>
  <c r="T13" i="11"/>
  <c r="T15" i="11"/>
  <c r="Y68" i="5"/>
  <c r="Y13" i="5"/>
  <c r="Y49" i="5"/>
  <c r="Y14" i="5"/>
  <c r="T14" i="11"/>
  <c r="Y67" i="5"/>
  <c r="Y12" i="5"/>
  <c r="Y48" i="5"/>
  <c r="Y32" i="5"/>
  <c r="N28" i="10"/>
  <c r="J51" i="14"/>
  <c r="Q30" i="10"/>
  <c r="Y50" i="1"/>
  <c r="Y68" i="1"/>
  <c r="Q16" i="15"/>
  <c r="Y69" i="14"/>
  <c r="K28" i="10"/>
  <c r="Q29" i="10"/>
  <c r="Y49" i="1"/>
  <c r="J15" i="14"/>
  <c r="K30" i="10"/>
  <c r="Y14" i="1"/>
  <c r="K31" i="15"/>
  <c r="Y15" i="14"/>
  <c r="Y67" i="1"/>
  <c r="Q31" i="15"/>
  <c r="Y51" i="14"/>
  <c r="J14" i="14"/>
  <c r="K29" i="10"/>
  <c r="Y13" i="1"/>
  <c r="N29" i="10"/>
  <c r="Y31" i="1"/>
  <c r="Y48" i="1"/>
  <c r="Q28" i="10"/>
  <c r="J33" i="14"/>
  <c r="N30" i="10"/>
  <c r="Y32" i="1"/>
  <c r="N31" i="15"/>
  <c r="Y33" i="14"/>
  <c r="Y30" i="5"/>
  <c r="Y66" i="5"/>
  <c r="Y30" i="6"/>
  <c r="X137" i="8"/>
  <c r="X155" i="8"/>
  <c r="X298" i="8"/>
  <c r="J67" i="14"/>
  <c r="Y66" i="1"/>
  <c r="Y12" i="1"/>
  <c r="X173" i="8"/>
  <c r="X316" i="8"/>
  <c r="Y47" i="1"/>
  <c r="Q27" i="10"/>
  <c r="Y30" i="1"/>
  <c r="Y65" i="6"/>
  <c r="Y83" i="6"/>
  <c r="Y136" i="6" s="1"/>
  <c r="Y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Y65" i="1"/>
  <c r="Y11" i="1"/>
  <c r="K27" i="10"/>
  <c r="Y29" i="1"/>
  <c r="Y38" i="2"/>
  <c r="Y20" i="2"/>
  <c r="Y56" i="2"/>
  <c r="J68" i="14"/>
  <c r="J31" i="14"/>
  <c r="J389" i="8"/>
  <c r="J138" i="6"/>
  <c r="T73" i="11" s="1"/>
  <c r="J157" i="6"/>
  <c r="J461" i="8"/>
  <c r="J533" i="8"/>
  <c r="J121" i="6"/>
  <c r="Q74" i="11" s="1"/>
  <c r="J407" i="8"/>
  <c r="J479" i="8"/>
  <c r="J425" i="8"/>
  <c r="J497" i="8"/>
  <c r="J139" i="6"/>
  <c r="T74" i="11" s="1"/>
  <c r="J69" i="14"/>
  <c r="J371" i="8"/>
  <c r="J443" i="8"/>
  <c r="J515" i="8"/>
  <c r="J69" i="2"/>
  <c r="J137" i="6"/>
  <c r="T72" i="11" s="1"/>
  <c r="J424" i="8"/>
  <c r="J496" i="8"/>
  <c r="J120" i="6"/>
  <c r="Q73" i="11" s="1"/>
  <c r="J156" i="6"/>
  <c r="J370" i="8"/>
  <c r="J442" i="8"/>
  <c r="J514" i="8"/>
  <c r="J388" i="8"/>
  <c r="J460" i="8"/>
  <c r="J532" i="8"/>
  <c r="J13" i="14"/>
  <c r="J119" i="6"/>
  <c r="Q72" i="11" s="1"/>
  <c r="J67" i="2"/>
  <c r="J50" i="14"/>
  <c r="J68" i="2"/>
  <c r="J155" i="6"/>
  <c r="J406" i="8"/>
  <c r="J478" i="8"/>
  <c r="J32" i="14"/>
  <c r="J49" i="14"/>
  <c r="J66" i="2"/>
  <c r="Y118" i="6" l="1"/>
  <c r="Y138" i="6"/>
  <c r="Y120" i="6"/>
  <c r="Y156" i="6"/>
  <c r="Y155" i="6"/>
  <c r="Y119" i="6"/>
  <c r="Y137" i="6"/>
  <c r="Y68" i="2"/>
  <c r="Y66" i="2"/>
  <c r="Y67" i="2"/>
  <c r="Y65" i="2"/>
  <c r="N29" i="15"/>
  <c r="Y31" i="14"/>
  <c r="Q15" i="15"/>
  <c r="Y68" i="14"/>
  <c r="N28" i="15"/>
  <c r="Q13" i="15"/>
  <c r="Q14" i="15"/>
  <c r="Y67" i="14"/>
  <c r="K30" i="15"/>
  <c r="Y14" i="14"/>
  <c r="Y12" i="14"/>
  <c r="K28" i="15"/>
  <c r="Q29" i="15"/>
  <c r="Y49" i="14"/>
  <c r="N30" i="15"/>
  <c r="Y32" i="14"/>
  <c r="K29" i="15"/>
  <c r="Y13" i="14"/>
  <c r="Q30" i="15"/>
  <c r="Y50" i="14"/>
  <c r="Y48" i="14"/>
  <c r="Q28" i="15"/>
  <c r="Y66" i="14"/>
  <c r="X369" i="8"/>
  <c r="X387" i="8"/>
  <c r="Y30" i="14"/>
  <c r="X423" i="8"/>
  <c r="Y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J317" i="7"/>
  <c r="J298" i="7"/>
  <c r="J299" i="7"/>
  <c r="J280" i="7"/>
  <c r="J281" i="7"/>
  <c r="J262" i="7"/>
  <c r="T100" i="11" s="1"/>
  <c r="J263" i="7"/>
  <c r="J244" i="7"/>
  <c r="J245" i="7"/>
  <c r="J226" i="7"/>
  <c r="J227" i="7"/>
  <c r="J208" i="7"/>
  <c r="J209" i="7"/>
  <c r="J190" i="7"/>
  <c r="Q100" i="11" s="1"/>
  <c r="J191" i="7"/>
  <c r="J172" i="7"/>
  <c r="N100" i="11" s="1"/>
  <c r="J173" i="7"/>
  <c r="J155" i="7"/>
  <c r="J156" i="7"/>
  <c r="J137" i="7"/>
  <c r="J138" i="7"/>
  <c r="I118" i="7"/>
  <c r="J119" i="7"/>
  <c r="J120" i="7"/>
  <c r="J101" i="7"/>
  <c r="T85" i="11" s="1"/>
  <c r="J102" i="7"/>
  <c r="J83" i="7"/>
  <c r="J84" i="7"/>
  <c r="J65" i="7"/>
  <c r="J66" i="7"/>
  <c r="J47" i="7"/>
  <c r="J48" i="7"/>
  <c r="J29" i="7"/>
  <c r="Q85" i="11" s="1"/>
  <c r="J30" i="7"/>
  <c r="J12" i="7"/>
  <c r="J11" i="7"/>
  <c r="N85" i="11" s="1"/>
  <c r="J101" i="6"/>
  <c r="J83" i="6"/>
  <c r="J65" i="6"/>
  <c r="J48" i="6"/>
  <c r="J30" i="6"/>
  <c r="J12" i="6"/>
  <c r="J66" i="5"/>
  <c r="J48" i="5"/>
  <c r="J30" i="5"/>
  <c r="J12" i="5"/>
  <c r="Y11" i="5" l="1"/>
  <c r="Y29" i="5"/>
  <c r="Y47" i="5"/>
  <c r="T12" i="11"/>
  <c r="Y65" i="5"/>
  <c r="X154" i="8"/>
  <c r="L155" i="8"/>
  <c r="X297" i="8"/>
  <c r="L298" i="8"/>
  <c r="Y82" i="6"/>
  <c r="T56" i="11"/>
  <c r="Q86" i="11"/>
  <c r="Y29" i="7"/>
  <c r="Y65" i="7"/>
  <c r="T86" i="11"/>
  <c r="Y101" i="7"/>
  <c r="N86" i="11"/>
  <c r="Y11" i="7"/>
  <c r="Y155" i="7"/>
  <c r="Y226" i="7"/>
  <c r="Y298" i="7"/>
  <c r="Y29" i="6"/>
  <c r="T41" i="11"/>
  <c r="Y100" i="6"/>
  <c r="T26" i="11"/>
  <c r="Y137" i="7"/>
  <c r="N101" i="11"/>
  <c r="Y172" i="7"/>
  <c r="Y208" i="7"/>
  <c r="Y244" i="7"/>
  <c r="Y280" i="7"/>
  <c r="Y316" i="7"/>
  <c r="X136" i="8"/>
  <c r="L137" i="8"/>
  <c r="X172" i="8"/>
  <c r="L173" i="8"/>
  <c r="X315" i="8"/>
  <c r="L316" i="8"/>
  <c r="X351" i="8"/>
  <c r="L352" i="8"/>
  <c r="Y64" i="6"/>
  <c r="Q56" i="11"/>
  <c r="Q101" i="11"/>
  <c r="Y190" i="7"/>
  <c r="T101" i="11"/>
  <c r="Y262" i="7"/>
  <c r="X118" i="8"/>
  <c r="L119" i="8"/>
  <c r="X333" i="8"/>
  <c r="L334" i="8"/>
  <c r="Y11" i="6"/>
  <c r="Q41" i="11"/>
  <c r="Y47" i="6"/>
  <c r="Y47" i="7"/>
  <c r="Y83" i="7"/>
  <c r="Y119" i="7"/>
  <c r="Y136" i="7"/>
  <c r="Y207" i="7"/>
  <c r="Y368" i="7" s="1"/>
  <c r="Y243" i="7"/>
  <c r="Y279" i="7"/>
  <c r="Y46" i="7"/>
  <c r="Y82" i="7"/>
  <c r="Y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Y154" i="7"/>
  <c r="Y189" i="7"/>
  <c r="Y225" i="7"/>
  <c r="Y261" i="7"/>
  <c r="Y297" i="7"/>
  <c r="C130" i="11"/>
  <c r="X10" i="8"/>
  <c r="X117" i="8"/>
  <c r="L118" i="8"/>
  <c r="X153" i="8"/>
  <c r="L154" i="8"/>
  <c r="X296" i="8"/>
  <c r="X475" i="8" s="1"/>
  <c r="L297" i="8"/>
  <c r="X332" i="8"/>
  <c r="L333" i="8"/>
  <c r="Y28" i="7"/>
  <c r="Y64" i="7"/>
  <c r="Y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Y10" i="7"/>
  <c r="Y171" i="7"/>
  <c r="Y440" i="7"/>
  <c r="Y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T71" i="11" s="1"/>
  <c r="J118" i="6"/>
  <c r="Q71" i="11" s="1"/>
  <c r="J388" i="7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J442" i="7"/>
  <c r="J387" i="8"/>
  <c r="L387" i="8" s="1"/>
  <c r="J423" i="8"/>
  <c r="L423" i="8" s="1"/>
  <c r="J459" i="8"/>
  <c r="L459" i="8" s="1"/>
  <c r="J369" i="7"/>
  <c r="J441" i="7"/>
  <c r="J458" i="8"/>
  <c r="L458" i="8" s="1"/>
  <c r="J530" i="8"/>
  <c r="J424" i="7"/>
  <c r="J352" i="7"/>
  <c r="J406" i="7"/>
  <c r="J423" i="7"/>
  <c r="J478" i="7"/>
  <c r="J405" i="8"/>
  <c r="L405" i="8" s="1"/>
  <c r="J495" i="8"/>
  <c r="L495" i="8" s="1"/>
  <c r="J334" i="7"/>
  <c r="J351" i="7"/>
  <c r="J405" i="7"/>
  <c r="J460" i="7"/>
  <c r="J477" i="7"/>
  <c r="J422" i="8"/>
  <c r="L422" i="8" s="1"/>
  <c r="J477" i="8"/>
  <c r="L477" i="8" s="1"/>
  <c r="J494" i="8"/>
  <c r="L494" i="8" s="1"/>
  <c r="J154" i="6"/>
  <c r="J333" i="7"/>
  <c r="J387" i="7"/>
  <c r="J459" i="7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Y117" i="6" l="1"/>
  <c r="Y135" i="6"/>
  <c r="Y64" i="5"/>
  <c r="T11" i="11"/>
  <c r="Y404" i="7"/>
  <c r="Y153" i="6"/>
  <c r="Y11" i="14"/>
  <c r="K27" i="15"/>
  <c r="Y441" i="7"/>
  <c r="Y65" i="14"/>
  <c r="Q12" i="15"/>
  <c r="Y459" i="7"/>
  <c r="Y423" i="7"/>
  <c r="Y369" i="7"/>
  <c r="Y47" i="14"/>
  <c r="Q27" i="15"/>
  <c r="Y477" i="7"/>
  <c r="Y405" i="7"/>
  <c r="Y333" i="7"/>
  <c r="Y29" i="14"/>
  <c r="N27" i="15"/>
  <c r="Y351" i="7"/>
  <c r="Y387" i="7"/>
  <c r="X422" i="8"/>
  <c r="Y10" i="6"/>
  <c r="Q40" i="11"/>
  <c r="Y81" i="6"/>
  <c r="T55" i="11"/>
  <c r="Y46" i="1"/>
  <c r="Q26" i="10"/>
  <c r="Y458" i="7"/>
  <c r="Y350" i="7"/>
  <c r="X440" i="8"/>
  <c r="X368" i="8"/>
  <c r="Y28" i="1"/>
  <c r="N26" i="10"/>
  <c r="Y476" i="7"/>
  <c r="Y64" i="1"/>
  <c r="Y332" i="7"/>
  <c r="X458" i="8"/>
  <c r="X386" i="8"/>
  <c r="Y422" i="7"/>
  <c r="Y63" i="6"/>
  <c r="Y116" i="6" s="1"/>
  <c r="Q55" i="11"/>
  <c r="Y28" i="6"/>
  <c r="Y134" i="6" s="1"/>
  <c r="T40" i="11"/>
  <c r="Y99" i="6"/>
  <c r="T25" i="11"/>
  <c r="Y46" i="6"/>
  <c r="Y10" i="1"/>
  <c r="K26" i="10"/>
  <c r="X404" i="8"/>
  <c r="Y386" i="7"/>
  <c r="Y28" i="5"/>
  <c r="Y10" i="5"/>
  <c r="Y46" i="5"/>
  <c r="X421" i="8"/>
  <c r="X439" i="8"/>
  <c r="X367" i="8"/>
  <c r="X457" i="8"/>
  <c r="X385" i="8"/>
  <c r="X403" i="8"/>
  <c r="J153" i="6"/>
  <c r="J117" i="6"/>
  <c r="Q70" i="11" s="1"/>
  <c r="J47" i="14"/>
  <c r="J65" i="14"/>
  <c r="J11" i="14"/>
  <c r="J29" i="14"/>
  <c r="J65" i="2"/>
  <c r="J135" i="6"/>
  <c r="T70" i="11" s="1"/>
  <c r="Y152" i="6" l="1"/>
  <c r="Y64" i="14"/>
  <c r="Q11" i="15"/>
  <c r="Y10" i="14"/>
  <c r="K26" i="15"/>
  <c r="Y46" i="14"/>
  <c r="Q26" i="15"/>
  <c r="Y28" i="14"/>
  <c r="N26" i="15"/>
  <c r="Y64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P179" i="7"/>
  <c r="P178" i="7"/>
  <c r="P177" i="7"/>
  <c r="P176" i="7"/>
  <c r="P175" i="7"/>
  <c r="P174" i="7"/>
  <c r="P173" i="7"/>
  <c r="P172" i="7"/>
  <c r="P171" i="7"/>
  <c r="P170" i="7"/>
  <c r="P169" i="7"/>
  <c r="J313" i="7"/>
  <c r="J314" i="7"/>
  <c r="J315" i="7"/>
  <c r="J295" i="7"/>
  <c r="J296" i="7"/>
  <c r="J297" i="7"/>
  <c r="J277" i="7"/>
  <c r="J278" i="7"/>
  <c r="J279" i="7"/>
  <c r="J259" i="7"/>
  <c r="J260" i="7"/>
  <c r="T98" i="11" s="1"/>
  <c r="J261" i="7"/>
  <c r="T99" i="11" s="1"/>
  <c r="J241" i="7"/>
  <c r="J242" i="7"/>
  <c r="J243" i="7"/>
  <c r="J223" i="7"/>
  <c r="J224" i="7"/>
  <c r="J225" i="7"/>
  <c r="J205" i="7"/>
  <c r="J206" i="7"/>
  <c r="J207" i="7"/>
  <c r="J187" i="7"/>
  <c r="J188" i="7"/>
  <c r="Q98" i="11" s="1"/>
  <c r="J189" i="7"/>
  <c r="Q99" i="11" s="1"/>
  <c r="J169" i="7"/>
  <c r="J170" i="7"/>
  <c r="N98" i="11" s="1"/>
  <c r="J171" i="7"/>
  <c r="N99" i="11" s="1"/>
  <c r="J152" i="7"/>
  <c r="J153" i="7"/>
  <c r="J154" i="7"/>
  <c r="J134" i="7"/>
  <c r="J135" i="7"/>
  <c r="J136" i="7"/>
  <c r="J116" i="7"/>
  <c r="J117" i="7"/>
  <c r="J118" i="7"/>
  <c r="J98" i="7"/>
  <c r="J99" i="7"/>
  <c r="T83" i="11" s="1"/>
  <c r="J100" i="7"/>
  <c r="J80" i="7"/>
  <c r="J81" i="7"/>
  <c r="J82" i="7"/>
  <c r="J62" i="7"/>
  <c r="J63" i="7"/>
  <c r="J64" i="7"/>
  <c r="J44" i="7"/>
  <c r="J45" i="7"/>
  <c r="J46" i="7"/>
  <c r="J26" i="7"/>
  <c r="J27" i="7"/>
  <c r="Q83" i="11" s="1"/>
  <c r="J28" i="7"/>
  <c r="Q84" i="11" s="1"/>
  <c r="J10" i="7"/>
  <c r="N84" i="11" s="1"/>
  <c r="J9" i="7"/>
  <c r="N83" i="11" s="1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81" i="6"/>
  <c r="J63" i="6"/>
  <c r="J46" i="6"/>
  <c r="J28" i="6"/>
  <c r="J10" i="6"/>
  <c r="J64" i="5"/>
  <c r="J46" i="5"/>
  <c r="J28" i="5"/>
  <c r="J10" i="5"/>
  <c r="Y62" i="6" l="1"/>
  <c r="Q54" i="11"/>
  <c r="Y242" i="7"/>
  <c r="Y314" i="7"/>
  <c r="Y81" i="7"/>
  <c r="Y153" i="7"/>
  <c r="Y224" i="7"/>
  <c r="Y296" i="7"/>
  <c r="Y45" i="7"/>
  <c r="Y80" i="6"/>
  <c r="T54" i="11"/>
  <c r="Y98" i="6"/>
  <c r="T24" i="11"/>
  <c r="Y63" i="7"/>
  <c r="Y135" i="7"/>
  <c r="Y206" i="7"/>
  <c r="Y278" i="7"/>
  <c r="Y117" i="7"/>
  <c r="Y63" i="5"/>
  <c r="T10" i="11"/>
  <c r="Y27" i="5"/>
  <c r="Y9" i="5"/>
  <c r="Y45" i="5"/>
  <c r="Y45" i="6"/>
  <c r="Y9" i="7"/>
  <c r="Y188" i="7"/>
  <c r="Y260" i="7"/>
  <c r="Y27" i="7"/>
  <c r="T84" i="11"/>
  <c r="Y99" i="7"/>
  <c r="Y170" i="7"/>
  <c r="X170" i="8"/>
  <c r="L171" i="8"/>
  <c r="X313" i="8"/>
  <c r="L314" i="8"/>
  <c r="X349" i="8"/>
  <c r="L350" i="8"/>
  <c r="Y9" i="6"/>
  <c r="Q39" i="11"/>
  <c r="Y27" i="6"/>
  <c r="T39" i="11"/>
  <c r="Y80" i="7"/>
  <c r="X295" i="8"/>
  <c r="L296" i="8"/>
  <c r="X331" i="8"/>
  <c r="L332" i="8"/>
  <c r="X152" i="8"/>
  <c r="L153" i="8"/>
  <c r="X134" i="8"/>
  <c r="L135" i="8"/>
  <c r="X116" i="8"/>
  <c r="L117" i="8"/>
  <c r="Y241" i="7"/>
  <c r="Y313" i="7"/>
  <c r="Y152" i="7"/>
  <c r="Y223" i="7"/>
  <c r="Y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Y44" i="7"/>
  <c r="Y8" i="7"/>
  <c r="N97" i="11"/>
  <c r="Y168" i="7"/>
  <c r="Y240" i="7"/>
  <c r="AA240" i="7" s="1"/>
  <c r="Y312" i="7"/>
  <c r="Y62" i="7"/>
  <c r="Y79" i="7"/>
  <c r="AA79" i="7" s="1"/>
  <c r="Y134" i="7"/>
  <c r="Y151" i="7"/>
  <c r="Y205" i="7"/>
  <c r="Y222" i="7"/>
  <c r="AA222" i="7" s="1"/>
  <c r="Y277" i="7"/>
  <c r="Y294" i="7"/>
  <c r="AA294" i="7" s="1"/>
  <c r="Q82" i="11"/>
  <c r="Y25" i="7"/>
  <c r="AA25" i="7" s="1"/>
  <c r="Y61" i="7"/>
  <c r="AA61" i="7" s="1"/>
  <c r="Y116" i="7"/>
  <c r="Y133" i="7"/>
  <c r="AA133" i="7" s="1"/>
  <c r="Y187" i="7"/>
  <c r="Y204" i="7"/>
  <c r="AA204" i="7" s="1"/>
  <c r="Y259" i="7"/>
  <c r="Y276" i="7"/>
  <c r="AA276" i="7" s="1"/>
  <c r="T82" i="11"/>
  <c r="Y97" i="7"/>
  <c r="AA97" i="7" s="1"/>
  <c r="N82" i="11"/>
  <c r="Y7" i="7"/>
  <c r="Y26" i="7"/>
  <c r="Y43" i="7"/>
  <c r="AA43" i="7" s="1"/>
  <c r="Y98" i="7"/>
  <c r="Y115" i="7"/>
  <c r="AA115" i="7" s="1"/>
  <c r="Y169" i="7"/>
  <c r="Q97" i="11"/>
  <c r="Y186" i="7"/>
  <c r="AA186" i="7" s="1"/>
  <c r="T97" i="11"/>
  <c r="Y258" i="7"/>
  <c r="AA258" i="7" s="1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K75" i="7" s="1"/>
  <c r="J145" i="7"/>
  <c r="K147" i="7" s="1"/>
  <c r="J216" i="7"/>
  <c r="K218" i="7" s="1"/>
  <c r="J288" i="7"/>
  <c r="K290" i="7" s="1"/>
  <c r="J19" i="7"/>
  <c r="N81" i="11"/>
  <c r="J91" i="7"/>
  <c r="K93" i="7" s="1"/>
  <c r="J163" i="7"/>
  <c r="J234" i="7"/>
  <c r="K236" i="7" s="1"/>
  <c r="J306" i="7"/>
  <c r="K308" i="7" s="1"/>
  <c r="J37" i="7"/>
  <c r="K39" i="7" s="1"/>
  <c r="Q81" i="11"/>
  <c r="J109" i="7"/>
  <c r="T81" i="11"/>
  <c r="J180" i="7"/>
  <c r="N96" i="11"/>
  <c r="J252" i="7"/>
  <c r="K254" i="7" s="1"/>
  <c r="J324" i="7"/>
  <c r="J55" i="7"/>
  <c r="J127" i="7"/>
  <c r="K129" i="7" s="1"/>
  <c r="J198" i="7"/>
  <c r="K200" i="7" s="1"/>
  <c r="Q96" i="11"/>
  <c r="J270" i="7"/>
  <c r="K272" i="7" s="1"/>
  <c r="T96" i="1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X54" i="7"/>
  <c r="X269" i="7"/>
  <c r="X72" i="7"/>
  <c r="X144" i="7"/>
  <c r="X215" i="7"/>
  <c r="X287" i="7"/>
  <c r="X126" i="7"/>
  <c r="X18" i="7"/>
  <c r="X90" i="7"/>
  <c r="X162" i="7"/>
  <c r="X233" i="7"/>
  <c r="X305" i="7"/>
  <c r="X197" i="7"/>
  <c r="X36" i="7"/>
  <c r="X108" i="7"/>
  <c r="X179" i="7"/>
  <c r="X251" i="7"/>
  <c r="X323" i="7"/>
  <c r="J474" i="7"/>
  <c r="J368" i="7"/>
  <c r="J440" i="7"/>
  <c r="J329" i="7"/>
  <c r="J349" i="7"/>
  <c r="J134" i="6"/>
  <c r="T69" i="11" s="1"/>
  <c r="J421" i="7"/>
  <c r="J332" i="7"/>
  <c r="J385" i="8"/>
  <c r="L385" i="8" s="1"/>
  <c r="J384" i="8"/>
  <c r="L384" i="8" s="1"/>
  <c r="J437" i="7"/>
  <c r="J475" i="8"/>
  <c r="L475" i="8" s="1"/>
  <c r="J366" i="7"/>
  <c r="J476" i="7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Q69" i="11" s="1"/>
  <c r="J385" i="7"/>
  <c r="J152" i="6"/>
  <c r="J365" i="7"/>
  <c r="J402" i="7"/>
  <c r="J457" i="7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Y456" i="7" l="1"/>
  <c r="J110" i="7"/>
  <c r="K111" i="7"/>
  <c r="J56" i="7"/>
  <c r="K57" i="7"/>
  <c r="Y474" i="7"/>
  <c r="Y151" i="6"/>
  <c r="Y403" i="7"/>
  <c r="X492" i="8"/>
  <c r="J128" i="7"/>
  <c r="J38" i="7"/>
  <c r="X288" i="8"/>
  <c r="X467" i="8" s="1"/>
  <c r="X216" i="8"/>
  <c r="X395" i="8" s="1"/>
  <c r="X73" i="8"/>
  <c r="X431" i="8" s="1"/>
  <c r="Y439" i="7"/>
  <c r="Y367" i="7"/>
  <c r="Y385" i="7"/>
  <c r="X455" i="8"/>
  <c r="X510" i="8"/>
  <c r="Y402" i="7"/>
  <c r="Y133" i="6"/>
  <c r="Y457" i="7"/>
  <c r="Y475" i="7"/>
  <c r="Y324" i="7"/>
  <c r="Y115" i="6"/>
  <c r="X360" i="8"/>
  <c r="X253" i="8" s="1"/>
  <c r="X181" i="8"/>
  <c r="X146" i="8" s="1"/>
  <c r="X528" i="8"/>
  <c r="X306" i="8"/>
  <c r="Y421" i="7"/>
  <c r="Y331" i="7"/>
  <c r="Y349" i="7"/>
  <c r="X270" i="8"/>
  <c r="X234" i="8"/>
  <c r="X420" i="8"/>
  <c r="X438" i="8"/>
  <c r="X366" i="8"/>
  <c r="X456" i="8"/>
  <c r="X384" i="8"/>
  <c r="X402" i="8"/>
  <c r="X419" i="8"/>
  <c r="X383" i="8"/>
  <c r="Y145" i="7"/>
  <c r="Y234" i="7"/>
  <c r="Y383" i="7"/>
  <c r="AA383" i="7" s="1"/>
  <c r="J92" i="7"/>
  <c r="Y127" i="7"/>
  <c r="Y55" i="7"/>
  <c r="Y19" i="7"/>
  <c r="Y306" i="7"/>
  <c r="Y455" i="7"/>
  <c r="AA455" i="7" s="1"/>
  <c r="Y473" i="7"/>
  <c r="Y329" i="7"/>
  <c r="AA329" i="7" s="1"/>
  <c r="Y180" i="7"/>
  <c r="Y365" i="7"/>
  <c r="AA365" i="7" s="1"/>
  <c r="Y216" i="7"/>
  <c r="Y270" i="7"/>
  <c r="Y419" i="7"/>
  <c r="AA419" i="7" s="1"/>
  <c r="Y384" i="7"/>
  <c r="Y420" i="7"/>
  <c r="Y348" i="7"/>
  <c r="Y37" i="7"/>
  <c r="Y366" i="7"/>
  <c r="Y91" i="7"/>
  <c r="Y347" i="7"/>
  <c r="AA347" i="7" s="1"/>
  <c r="Y198" i="7"/>
  <c r="Y437" i="7"/>
  <c r="AA437" i="7" s="1"/>
  <c r="Y288" i="7"/>
  <c r="Y330" i="7"/>
  <c r="Y109" i="7"/>
  <c r="Y73" i="7"/>
  <c r="Y438" i="7"/>
  <c r="Y163" i="7"/>
  <c r="Y401" i="7"/>
  <c r="AA401" i="7" s="1"/>
  <c r="Y252" i="7"/>
  <c r="J431" i="7"/>
  <c r="K433" i="7" s="1"/>
  <c r="J271" i="7"/>
  <c r="J485" i="7"/>
  <c r="J341" i="7"/>
  <c r="J181" i="7"/>
  <c r="J395" i="7"/>
  <c r="K397" i="7" s="1"/>
  <c r="J235" i="7"/>
  <c r="J449" i="7"/>
  <c r="K451" i="7" s="1"/>
  <c r="J289" i="7"/>
  <c r="J146" i="7"/>
  <c r="J359" i="7"/>
  <c r="K361" i="7" s="1"/>
  <c r="J199" i="7"/>
  <c r="J413" i="7"/>
  <c r="K415" i="7" s="1"/>
  <c r="J253" i="7"/>
  <c r="J307" i="7"/>
  <c r="J467" i="7"/>
  <c r="K469" i="7" s="1"/>
  <c r="J20" i="7"/>
  <c r="J377" i="7"/>
  <c r="K379" i="7" s="1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X430" i="7"/>
  <c r="X484" i="7"/>
  <c r="X340" i="7"/>
  <c r="X466" i="7"/>
  <c r="X376" i="7"/>
  <c r="X448" i="7"/>
  <c r="X412" i="7"/>
  <c r="X358" i="7"/>
  <c r="X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AA19" i="7" l="1"/>
  <c r="Z21" i="7"/>
  <c r="AA180" i="7"/>
  <c r="Z182" i="7"/>
  <c r="Z308" i="7"/>
  <c r="AA306" i="7"/>
  <c r="AA288" i="7"/>
  <c r="Z290" i="7"/>
  <c r="Z272" i="7"/>
  <c r="AA270" i="7"/>
  <c r="AA252" i="7"/>
  <c r="Z254" i="7"/>
  <c r="AA234" i="7"/>
  <c r="Z236" i="7"/>
  <c r="Z218" i="7"/>
  <c r="AA216" i="7"/>
  <c r="Z200" i="7"/>
  <c r="AA198" i="7"/>
  <c r="AA145" i="7"/>
  <c r="Z147" i="7"/>
  <c r="Z129" i="7"/>
  <c r="AA127" i="7"/>
  <c r="AA109" i="7"/>
  <c r="Z111" i="7"/>
  <c r="Z93" i="7"/>
  <c r="AA91" i="7"/>
  <c r="AA73" i="7"/>
  <c r="Z75" i="7"/>
  <c r="Z57" i="7"/>
  <c r="AA55" i="7"/>
  <c r="Z39" i="7"/>
  <c r="AA37" i="7"/>
  <c r="X199" i="8"/>
  <c r="X235" i="8"/>
  <c r="X343" i="8"/>
  <c r="X271" i="8"/>
  <c r="X307" i="8"/>
  <c r="X325" i="8"/>
  <c r="X289" i="8"/>
  <c r="X217" i="8"/>
  <c r="K25" i="10"/>
  <c r="N25" i="10"/>
  <c r="Q25" i="10"/>
  <c r="Y485" i="7"/>
  <c r="X539" i="8"/>
  <c r="X38" i="8"/>
  <c r="X56" i="8"/>
  <c r="X74" i="8"/>
  <c r="X128" i="8"/>
  <c r="X110" i="8"/>
  <c r="X92" i="8"/>
  <c r="Y92" i="7"/>
  <c r="Y74" i="7"/>
  <c r="J64" i="14"/>
  <c r="Y63" i="1"/>
  <c r="J10" i="14"/>
  <c r="Y9" i="1"/>
  <c r="J28" i="14"/>
  <c r="Y27" i="1"/>
  <c r="J46" i="14"/>
  <c r="Y45" i="1"/>
  <c r="Y110" i="7"/>
  <c r="Y38" i="7"/>
  <c r="Y128" i="7"/>
  <c r="Y377" i="7"/>
  <c r="Y217" i="7"/>
  <c r="Y359" i="7"/>
  <c r="Y199" i="7"/>
  <c r="Y56" i="7"/>
  <c r="Y146" i="7"/>
  <c r="Y449" i="7"/>
  <c r="Y289" i="7"/>
  <c r="Y271" i="7"/>
  <c r="Y431" i="7"/>
  <c r="Y467" i="7"/>
  <c r="Y307" i="7"/>
  <c r="Y20" i="7"/>
  <c r="Y235" i="7"/>
  <c r="Y395" i="7"/>
  <c r="Y341" i="7"/>
  <c r="Y181" i="7"/>
  <c r="J468" i="7"/>
  <c r="Y253" i="7"/>
  <c r="Y413" i="7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Z343" i="7" l="1"/>
  <c r="AA341" i="7"/>
  <c r="AA467" i="7"/>
  <c r="Z469" i="7"/>
  <c r="AA449" i="7"/>
  <c r="Z451" i="7"/>
  <c r="Z433" i="7"/>
  <c r="AA431" i="7"/>
  <c r="Y414" i="7"/>
  <c r="Z415" i="7"/>
  <c r="AA413" i="7"/>
  <c r="AA395" i="7"/>
  <c r="Z397" i="7"/>
  <c r="AA377" i="7"/>
  <c r="Z379" i="7"/>
  <c r="AA359" i="7"/>
  <c r="Z361" i="7"/>
  <c r="Y396" i="7"/>
  <c r="Y450" i="7"/>
  <c r="Y432" i="7"/>
  <c r="Y468" i="7"/>
  <c r="Y360" i="7"/>
  <c r="Y378" i="7"/>
  <c r="L133" i="8"/>
  <c r="L151" i="8"/>
  <c r="Y45" i="14"/>
  <c r="Q25" i="15"/>
  <c r="Y9" i="14"/>
  <c r="K25" i="15"/>
  <c r="L169" i="8"/>
  <c r="L115" i="8"/>
  <c r="Y27" i="14"/>
  <c r="N25" i="15"/>
  <c r="Y63" i="14"/>
  <c r="Q10" i="15"/>
  <c r="Y63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Y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T9" i="11" l="1"/>
  <c r="Y62" i="5"/>
  <c r="Y26" i="5"/>
  <c r="Y8" i="5"/>
  <c r="Y44" i="5"/>
  <c r="Y62" i="1"/>
  <c r="Y61" i="6"/>
  <c r="Q53" i="11"/>
  <c r="Y8" i="1"/>
  <c r="K24" i="10"/>
  <c r="Y8" i="6"/>
  <c r="Q38" i="11"/>
  <c r="Y79" i="6"/>
  <c r="T53" i="11"/>
  <c r="Y26" i="1"/>
  <c r="N24" i="10"/>
  <c r="Y26" i="6"/>
  <c r="T38" i="11"/>
  <c r="Y97" i="6"/>
  <c r="T23" i="11"/>
  <c r="Y44" i="1"/>
  <c r="Q24" i="10"/>
  <c r="Y44" i="6"/>
  <c r="Y114" i="6"/>
  <c r="Y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J133" i="6"/>
  <c r="T68" i="11" s="1"/>
  <c r="J63" i="2"/>
  <c r="J9" i="14"/>
  <c r="J115" i="6"/>
  <c r="Q68" i="11" s="1"/>
  <c r="J27" i="14"/>
  <c r="Y62" i="2" l="1"/>
  <c r="Y150" i="6"/>
  <c r="Y44" i="14"/>
  <c r="Q24" i="15"/>
  <c r="Y26" i="14"/>
  <c r="N24" i="15"/>
  <c r="Y62" i="14"/>
  <c r="Q9" i="15"/>
  <c r="Y8" i="14"/>
  <c r="K24" i="15"/>
  <c r="Q86" i="10"/>
  <c r="Q87" i="10"/>
  <c r="Q88" i="10"/>
  <c r="Q89" i="10"/>
  <c r="Q90" i="10"/>
  <c r="Q91" i="10"/>
  <c r="Q92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X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P72" i="1"/>
  <c r="P71" i="1"/>
  <c r="P70" i="1"/>
  <c r="P69" i="1"/>
  <c r="P68" i="1"/>
  <c r="P67" i="1"/>
  <c r="P66" i="1"/>
  <c r="P65" i="1"/>
  <c r="P64" i="1"/>
  <c r="P63" i="1"/>
  <c r="P62" i="1"/>
  <c r="P61" i="1"/>
  <c r="J61" i="1"/>
  <c r="I61" i="1"/>
  <c r="H61" i="1"/>
  <c r="G61" i="1"/>
  <c r="F61" i="1"/>
  <c r="E61" i="1"/>
  <c r="D61" i="1"/>
  <c r="C61" i="1"/>
  <c r="B61" i="1"/>
  <c r="P54" i="1"/>
  <c r="P53" i="1"/>
  <c r="P52" i="1"/>
  <c r="P51" i="1"/>
  <c r="P50" i="1"/>
  <c r="P49" i="1"/>
  <c r="P48" i="1"/>
  <c r="P47" i="1"/>
  <c r="P46" i="1"/>
  <c r="P45" i="1"/>
  <c r="P44" i="1"/>
  <c r="P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I43" i="1"/>
  <c r="H43" i="1"/>
  <c r="G43" i="1"/>
  <c r="F43" i="1"/>
  <c r="E43" i="1"/>
  <c r="D43" i="1"/>
  <c r="C43" i="1"/>
  <c r="B43" i="1"/>
  <c r="P36" i="1"/>
  <c r="P35" i="1"/>
  <c r="P34" i="1"/>
  <c r="P33" i="1"/>
  <c r="P32" i="1"/>
  <c r="P31" i="1"/>
  <c r="P30" i="1"/>
  <c r="P29" i="1"/>
  <c r="P28" i="1"/>
  <c r="P27" i="1"/>
  <c r="P26" i="1"/>
  <c r="P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P18" i="1"/>
  <c r="P17" i="1"/>
  <c r="P16" i="1"/>
  <c r="P15" i="1"/>
  <c r="P14" i="1"/>
  <c r="P13" i="1"/>
  <c r="P12" i="1"/>
  <c r="P11" i="1"/>
  <c r="P10" i="1"/>
  <c r="P9" i="1"/>
  <c r="P8" i="1"/>
  <c r="P7" i="1"/>
  <c r="J7" i="1"/>
  <c r="I7" i="1"/>
  <c r="H7" i="1"/>
  <c r="G7" i="1"/>
  <c r="F7" i="1"/>
  <c r="E7" i="1"/>
  <c r="D7" i="1"/>
  <c r="C7" i="1"/>
  <c r="B7" i="1"/>
  <c r="J8" i="12"/>
  <c r="M9" i="13" s="1"/>
  <c r="J97" i="6"/>
  <c r="T22" i="11" s="1"/>
  <c r="J79" i="6"/>
  <c r="T52" i="11" s="1"/>
  <c r="J61" i="6"/>
  <c r="Q52" i="11" s="1"/>
  <c r="J44" i="6"/>
  <c r="J26" i="6"/>
  <c r="T37" i="11" s="1"/>
  <c r="J25" i="6"/>
  <c r="J8" i="6"/>
  <c r="Q37" i="11" s="1"/>
  <c r="J7" i="6"/>
  <c r="J62" i="5"/>
  <c r="J44" i="5"/>
  <c r="J26" i="5"/>
  <c r="J8" i="5"/>
  <c r="X64" i="1" l="1"/>
  <c r="X65" i="1"/>
  <c r="T36" i="11"/>
  <c r="Y43" i="5"/>
  <c r="Y61" i="5"/>
  <c r="T8" i="11"/>
  <c r="Y7" i="5"/>
  <c r="Y25" i="5"/>
  <c r="K22" i="10"/>
  <c r="Y78" i="6"/>
  <c r="Y43" i="6"/>
  <c r="AA43" i="6" s="1"/>
  <c r="AA25" i="1"/>
  <c r="N23" i="10"/>
  <c r="Y60" i="6"/>
  <c r="Y7" i="1"/>
  <c r="K23" i="10"/>
  <c r="Q23" i="10"/>
  <c r="Y7" i="12"/>
  <c r="AA7" i="12" s="1"/>
  <c r="Y96" i="6"/>
  <c r="AA96" i="6" s="1"/>
  <c r="Y25" i="6"/>
  <c r="AA25" i="6" s="1"/>
  <c r="AA61" i="1"/>
  <c r="Y7" i="6"/>
  <c r="AA7" i="6" s="1"/>
  <c r="W26" i="1"/>
  <c r="I449" i="8"/>
  <c r="J451" i="8" s="1"/>
  <c r="J272" i="8"/>
  <c r="X18" i="6"/>
  <c r="J19" i="6"/>
  <c r="K21" i="6" s="1"/>
  <c r="Q36" i="11"/>
  <c r="J37" i="6"/>
  <c r="K39" i="6" s="1"/>
  <c r="J37" i="1"/>
  <c r="K39" i="1" s="1"/>
  <c r="N22" i="10"/>
  <c r="X72" i="1"/>
  <c r="J73" i="1"/>
  <c r="K74" i="1" s="1"/>
  <c r="J55" i="1"/>
  <c r="K57" i="1" s="1"/>
  <c r="Q22" i="10"/>
  <c r="J19" i="1"/>
  <c r="X17" i="1"/>
  <c r="X18" i="1"/>
  <c r="X36" i="6"/>
  <c r="X35" i="1"/>
  <c r="X36" i="1"/>
  <c r="X53" i="1"/>
  <c r="X54" i="1"/>
  <c r="Q18" i="10"/>
  <c r="X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X52" i="1"/>
  <c r="X16" i="1"/>
  <c r="X70" i="1"/>
  <c r="X33" i="1"/>
  <c r="X34" i="1"/>
  <c r="Q16" i="10"/>
  <c r="W509" i="8"/>
  <c r="Y509" i="8" s="1"/>
  <c r="X69" i="1"/>
  <c r="W461" i="8"/>
  <c r="W443" i="8"/>
  <c r="W425" i="8"/>
  <c r="W389" i="8"/>
  <c r="W371" i="8"/>
  <c r="X51" i="1"/>
  <c r="Q15" i="10"/>
  <c r="W407" i="8"/>
  <c r="W533" i="8"/>
  <c r="X15" i="1"/>
  <c r="W515" i="8"/>
  <c r="W497" i="8"/>
  <c r="X30" i="1"/>
  <c r="X31" i="1"/>
  <c r="X32" i="1"/>
  <c r="X66" i="1"/>
  <c r="X68" i="1"/>
  <c r="X67" i="1"/>
  <c r="W460" i="8"/>
  <c r="W370" i="8"/>
  <c r="W496" i="8"/>
  <c r="W478" i="8"/>
  <c r="X50" i="1"/>
  <c r="X49" i="1"/>
  <c r="Q13" i="10"/>
  <c r="Q14" i="10"/>
  <c r="W388" i="8"/>
  <c r="W532" i="8"/>
  <c r="W424" i="8"/>
  <c r="W406" i="8"/>
  <c r="X12" i="1"/>
  <c r="X14" i="1"/>
  <c r="X13" i="1"/>
  <c r="X14" i="3"/>
  <c r="X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X47" i="1"/>
  <c r="X48" i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X11" i="3"/>
  <c r="X12" i="3"/>
  <c r="W531" i="8"/>
  <c r="Y531" i="8" s="1"/>
  <c r="W386" i="8"/>
  <c r="Y386" i="8" s="1"/>
  <c r="W441" i="8"/>
  <c r="Y441" i="8" s="1"/>
  <c r="W495" i="8"/>
  <c r="Y495" i="8" s="1"/>
  <c r="W405" i="8"/>
  <c r="Y405" i="8" s="1"/>
  <c r="X11" i="1"/>
  <c r="X29" i="1"/>
  <c r="Q11" i="10"/>
  <c r="X46" i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X9" i="3"/>
  <c r="X10" i="3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X10" i="1"/>
  <c r="I395" i="8"/>
  <c r="J397" i="8" s="1"/>
  <c r="Q10" i="10"/>
  <c r="I377" i="8"/>
  <c r="J379" i="8" s="1"/>
  <c r="X28" i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X9" i="1"/>
  <c r="X45" i="1"/>
  <c r="Q9" i="10"/>
  <c r="W33" i="1"/>
  <c r="W29" i="1"/>
  <c r="W28" i="1"/>
  <c r="W35" i="1"/>
  <c r="W31" i="1"/>
  <c r="W27" i="1"/>
  <c r="W36" i="1"/>
  <c r="W32" i="1"/>
  <c r="W34" i="1"/>
  <c r="W30" i="1"/>
  <c r="W71" i="1"/>
  <c r="W67" i="1"/>
  <c r="W63" i="1"/>
  <c r="W66" i="1"/>
  <c r="W69" i="1"/>
  <c r="W65" i="1"/>
  <c r="W70" i="1"/>
  <c r="W72" i="1"/>
  <c r="W68" i="1"/>
  <c r="W64" i="1"/>
  <c r="X27" i="1"/>
  <c r="X63" i="1"/>
  <c r="J114" i="6"/>
  <c r="X8" i="1"/>
  <c r="J26" i="14"/>
  <c r="N23" i="15" s="1"/>
  <c r="J132" i="6"/>
  <c r="J8" i="14"/>
  <c r="K23" i="15" s="1"/>
  <c r="J44" i="14"/>
  <c r="Q23" i="15" s="1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X62" i="1"/>
  <c r="I164" i="8"/>
  <c r="I38" i="8"/>
  <c r="I20" i="8"/>
  <c r="X26" i="1"/>
  <c r="Q8" i="10"/>
  <c r="J62" i="14"/>
  <c r="Q8" i="15" s="1"/>
  <c r="J150" i="6"/>
  <c r="X44" i="1"/>
  <c r="X8" i="3"/>
  <c r="J62" i="2"/>
  <c r="Y72" i="6" l="1"/>
  <c r="AA60" i="6"/>
  <c r="Y90" i="6"/>
  <c r="AA78" i="6"/>
  <c r="Y55" i="6"/>
  <c r="Y37" i="5"/>
  <c r="AA25" i="5"/>
  <c r="Y55" i="5"/>
  <c r="Z57" i="5" s="1"/>
  <c r="AA43" i="5"/>
  <c r="Y73" i="5"/>
  <c r="Z74" i="5" s="1"/>
  <c r="AA61" i="5"/>
  <c r="Y19" i="5"/>
  <c r="Z21" i="5" s="1"/>
  <c r="AA7" i="5"/>
  <c r="Y55" i="1"/>
  <c r="Z57" i="1" s="1"/>
  <c r="AA43" i="1"/>
  <c r="Y19" i="1"/>
  <c r="Z21" i="1" s="1"/>
  <c r="AA7" i="1"/>
  <c r="Y37" i="1"/>
  <c r="Z39" i="1" s="1"/>
  <c r="J20" i="1"/>
  <c r="K21" i="1"/>
  <c r="Z39" i="5"/>
  <c r="Y61" i="2"/>
  <c r="AA61" i="2" s="1"/>
  <c r="Q67" i="11"/>
  <c r="T67" i="11"/>
  <c r="Y61" i="14"/>
  <c r="AA61" i="14" s="1"/>
  <c r="Y43" i="14"/>
  <c r="AA43" i="14" s="1"/>
  <c r="Y25" i="14"/>
  <c r="AA25" i="14" s="1"/>
  <c r="Y7" i="14"/>
  <c r="AA7" i="14" s="1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Y73" i="2"/>
  <c r="Y38" i="5"/>
  <c r="Y19" i="12"/>
  <c r="Y73" i="1"/>
  <c r="Y19" i="6"/>
  <c r="Y37" i="6"/>
  <c r="Y131" i="6"/>
  <c r="Y149" i="6"/>
  <c r="Y108" i="6"/>
  <c r="Y113" i="6"/>
  <c r="AA113" i="6" s="1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P127" i="12"/>
  <c r="P128" i="12"/>
  <c r="P129" i="12"/>
  <c r="P130" i="12"/>
  <c r="P131" i="12"/>
  <c r="P132" i="12"/>
  <c r="P133" i="12"/>
  <c r="P134" i="12"/>
  <c r="P135" i="12"/>
  <c r="P136" i="12"/>
  <c r="P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P126" i="12"/>
  <c r="J126" i="12"/>
  <c r="I126" i="12"/>
  <c r="H126" i="12"/>
  <c r="G126" i="12"/>
  <c r="F126" i="12"/>
  <c r="E126" i="12"/>
  <c r="D126" i="12"/>
  <c r="C126" i="12"/>
  <c r="B126" i="12"/>
  <c r="P110" i="12"/>
  <c r="P111" i="12"/>
  <c r="P112" i="12"/>
  <c r="P113" i="12"/>
  <c r="P114" i="12"/>
  <c r="P115" i="12"/>
  <c r="P116" i="12"/>
  <c r="P117" i="12"/>
  <c r="P118" i="12"/>
  <c r="P119" i="12"/>
  <c r="P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P109" i="12"/>
  <c r="J109" i="12"/>
  <c r="I109" i="12"/>
  <c r="H109" i="12"/>
  <c r="G109" i="12"/>
  <c r="F109" i="12"/>
  <c r="E109" i="12"/>
  <c r="D109" i="12"/>
  <c r="C109" i="12"/>
  <c r="B109" i="12"/>
  <c r="P93" i="12"/>
  <c r="P94" i="12"/>
  <c r="P95" i="12"/>
  <c r="P96" i="12"/>
  <c r="P97" i="12"/>
  <c r="P98" i="12"/>
  <c r="P99" i="12"/>
  <c r="P100" i="12"/>
  <c r="P101" i="12"/>
  <c r="P102" i="12"/>
  <c r="P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P92" i="12"/>
  <c r="J92" i="12"/>
  <c r="I92" i="12"/>
  <c r="H92" i="12"/>
  <c r="G92" i="12"/>
  <c r="F92" i="12"/>
  <c r="E92" i="12"/>
  <c r="D92" i="12"/>
  <c r="C92" i="12"/>
  <c r="B92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X85" i="12"/>
  <c r="P69" i="12"/>
  <c r="P68" i="12"/>
  <c r="P67" i="12"/>
  <c r="P66" i="12"/>
  <c r="P65" i="12"/>
  <c r="P64" i="12"/>
  <c r="P63" i="12"/>
  <c r="P62" i="12"/>
  <c r="P61" i="12"/>
  <c r="P60" i="12"/>
  <c r="P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P58" i="12"/>
  <c r="J58" i="12"/>
  <c r="I58" i="12"/>
  <c r="H58" i="12"/>
  <c r="G58" i="12"/>
  <c r="F58" i="12"/>
  <c r="E58" i="12"/>
  <c r="D58" i="12"/>
  <c r="C58" i="12"/>
  <c r="B58" i="12"/>
  <c r="P52" i="12"/>
  <c r="P51" i="12"/>
  <c r="P50" i="12"/>
  <c r="P49" i="12"/>
  <c r="P48" i="12"/>
  <c r="P47" i="12"/>
  <c r="P46" i="12"/>
  <c r="P45" i="12"/>
  <c r="P44" i="12"/>
  <c r="P43" i="12"/>
  <c r="P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P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J24" i="12"/>
  <c r="I24" i="12"/>
  <c r="H24" i="12"/>
  <c r="G24" i="12"/>
  <c r="F24" i="12"/>
  <c r="E24" i="12"/>
  <c r="D24" i="12"/>
  <c r="C24" i="12"/>
  <c r="B24" i="12"/>
  <c r="P18" i="12"/>
  <c r="P17" i="12"/>
  <c r="P16" i="12"/>
  <c r="P15" i="12"/>
  <c r="P14" i="12"/>
  <c r="P13" i="12"/>
  <c r="P12" i="12"/>
  <c r="P11" i="12"/>
  <c r="P10" i="12"/>
  <c r="P9" i="12"/>
  <c r="P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P7" i="12"/>
  <c r="J7" i="12"/>
  <c r="I7" i="12"/>
  <c r="H7" i="12"/>
  <c r="G7" i="12"/>
  <c r="F7" i="12"/>
  <c r="E7" i="12"/>
  <c r="D7" i="12"/>
  <c r="C7" i="12"/>
  <c r="B7" i="12"/>
  <c r="P323" i="7"/>
  <c r="P322" i="7"/>
  <c r="P321" i="7"/>
  <c r="P320" i="7"/>
  <c r="P319" i="7"/>
  <c r="P318" i="7"/>
  <c r="P317" i="7"/>
  <c r="P316" i="7"/>
  <c r="P315" i="7"/>
  <c r="P314" i="7"/>
  <c r="P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P312" i="7"/>
  <c r="I312" i="7"/>
  <c r="H312" i="7"/>
  <c r="G312" i="7"/>
  <c r="F312" i="7"/>
  <c r="E312" i="7"/>
  <c r="D312" i="7"/>
  <c r="C312" i="7"/>
  <c r="B312" i="7"/>
  <c r="P305" i="7"/>
  <c r="P304" i="7"/>
  <c r="P303" i="7"/>
  <c r="P302" i="7"/>
  <c r="P301" i="7"/>
  <c r="P300" i="7"/>
  <c r="P299" i="7"/>
  <c r="P298" i="7"/>
  <c r="P297" i="7"/>
  <c r="P296" i="7"/>
  <c r="P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P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P287" i="7"/>
  <c r="P286" i="7"/>
  <c r="P285" i="7"/>
  <c r="P284" i="7"/>
  <c r="P283" i="7"/>
  <c r="P282" i="7"/>
  <c r="P281" i="7"/>
  <c r="P280" i="7"/>
  <c r="P279" i="7"/>
  <c r="P278" i="7"/>
  <c r="P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P276" i="7"/>
  <c r="I276" i="7"/>
  <c r="H276" i="7"/>
  <c r="G276" i="7"/>
  <c r="E276" i="7"/>
  <c r="D276" i="7"/>
  <c r="C276" i="7"/>
  <c r="B276" i="7"/>
  <c r="P269" i="7"/>
  <c r="P268" i="7"/>
  <c r="P267" i="7"/>
  <c r="P266" i="7"/>
  <c r="P265" i="7"/>
  <c r="P264" i="7"/>
  <c r="P263" i="7"/>
  <c r="P262" i="7"/>
  <c r="P261" i="7"/>
  <c r="P260" i="7"/>
  <c r="P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P258" i="7"/>
  <c r="I258" i="7"/>
  <c r="H258" i="7"/>
  <c r="G258" i="7"/>
  <c r="F258" i="7"/>
  <c r="E258" i="7"/>
  <c r="D258" i="7"/>
  <c r="C258" i="7"/>
  <c r="B258" i="7"/>
  <c r="P251" i="7"/>
  <c r="P250" i="7"/>
  <c r="P249" i="7"/>
  <c r="P248" i="7"/>
  <c r="P247" i="7"/>
  <c r="P246" i="7"/>
  <c r="P245" i="7"/>
  <c r="P244" i="7"/>
  <c r="P243" i="7"/>
  <c r="P242" i="7"/>
  <c r="P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P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I222" i="7"/>
  <c r="H222" i="7"/>
  <c r="G222" i="7"/>
  <c r="F222" i="7"/>
  <c r="E222" i="7"/>
  <c r="D222" i="7"/>
  <c r="C222" i="7"/>
  <c r="B222" i="7"/>
  <c r="P215" i="7"/>
  <c r="P214" i="7"/>
  <c r="P213" i="7"/>
  <c r="P212" i="7"/>
  <c r="P211" i="7"/>
  <c r="P210" i="7"/>
  <c r="P209" i="7"/>
  <c r="P208" i="7"/>
  <c r="P207" i="7"/>
  <c r="P206" i="7"/>
  <c r="P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P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P197" i="7"/>
  <c r="P196" i="7"/>
  <c r="P195" i="7"/>
  <c r="P194" i="7"/>
  <c r="P193" i="7"/>
  <c r="P192" i="7"/>
  <c r="P191" i="7"/>
  <c r="P190" i="7"/>
  <c r="P189" i="7"/>
  <c r="P188" i="7"/>
  <c r="P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P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P168" i="7"/>
  <c r="I168" i="7"/>
  <c r="H168" i="7"/>
  <c r="G168" i="7"/>
  <c r="F168" i="7"/>
  <c r="E168" i="7"/>
  <c r="D168" i="7"/>
  <c r="C168" i="7"/>
  <c r="B168" i="7"/>
  <c r="P162" i="7"/>
  <c r="P161" i="7"/>
  <c r="P160" i="7"/>
  <c r="P159" i="7"/>
  <c r="P158" i="7"/>
  <c r="P157" i="7"/>
  <c r="P156" i="7"/>
  <c r="P155" i="7"/>
  <c r="P154" i="7"/>
  <c r="P153" i="7"/>
  <c r="P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P151" i="7"/>
  <c r="H151" i="7"/>
  <c r="I151" i="7"/>
  <c r="G151" i="7"/>
  <c r="F151" i="7"/>
  <c r="E151" i="7"/>
  <c r="D151" i="7"/>
  <c r="C151" i="7"/>
  <c r="B151" i="7"/>
  <c r="P144" i="7"/>
  <c r="P143" i="7"/>
  <c r="P142" i="7"/>
  <c r="P141" i="7"/>
  <c r="P140" i="7"/>
  <c r="P139" i="7"/>
  <c r="P138" i="7"/>
  <c r="P137" i="7"/>
  <c r="P136" i="7"/>
  <c r="P135" i="7"/>
  <c r="P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P133" i="7"/>
  <c r="I133" i="7"/>
  <c r="H133" i="7"/>
  <c r="G133" i="7"/>
  <c r="F133" i="7"/>
  <c r="E133" i="7"/>
  <c r="D133" i="7"/>
  <c r="C133" i="7"/>
  <c r="B133" i="7"/>
  <c r="P126" i="7"/>
  <c r="P125" i="7"/>
  <c r="P124" i="7"/>
  <c r="P123" i="7"/>
  <c r="P122" i="7"/>
  <c r="P121" i="7"/>
  <c r="P120" i="7"/>
  <c r="P119" i="7"/>
  <c r="P118" i="7"/>
  <c r="P117" i="7"/>
  <c r="P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P115" i="7"/>
  <c r="I115" i="7"/>
  <c r="H115" i="7"/>
  <c r="G115" i="7"/>
  <c r="E115" i="7"/>
  <c r="F115" i="7"/>
  <c r="D115" i="7"/>
  <c r="C115" i="7"/>
  <c r="B115" i="7"/>
  <c r="P108" i="7"/>
  <c r="P107" i="7"/>
  <c r="P106" i="7"/>
  <c r="P105" i="7"/>
  <c r="P104" i="7"/>
  <c r="P103" i="7"/>
  <c r="P102" i="7"/>
  <c r="P101" i="7"/>
  <c r="P100" i="7"/>
  <c r="P99" i="7"/>
  <c r="P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P97" i="7"/>
  <c r="I97" i="7"/>
  <c r="H97" i="7"/>
  <c r="G97" i="7"/>
  <c r="F97" i="7"/>
  <c r="E97" i="7"/>
  <c r="D97" i="7"/>
  <c r="C97" i="7"/>
  <c r="B97" i="7"/>
  <c r="P90" i="7"/>
  <c r="P89" i="7"/>
  <c r="P88" i="7"/>
  <c r="P87" i="7"/>
  <c r="P86" i="7"/>
  <c r="P85" i="7"/>
  <c r="P84" i="7"/>
  <c r="P83" i="7"/>
  <c r="P82" i="7"/>
  <c r="P81" i="7"/>
  <c r="P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P79" i="7"/>
  <c r="I79" i="7"/>
  <c r="H79" i="7"/>
  <c r="G79" i="7"/>
  <c r="F79" i="7"/>
  <c r="E79" i="7"/>
  <c r="D79" i="7"/>
  <c r="C79" i="7"/>
  <c r="B79" i="7"/>
  <c r="P72" i="7"/>
  <c r="P71" i="7"/>
  <c r="P70" i="7"/>
  <c r="P69" i="7"/>
  <c r="P68" i="7"/>
  <c r="P67" i="7"/>
  <c r="P66" i="7"/>
  <c r="P65" i="7"/>
  <c r="P64" i="7"/>
  <c r="P63" i="7"/>
  <c r="P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P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P54" i="7"/>
  <c r="P53" i="7"/>
  <c r="P52" i="7"/>
  <c r="P51" i="7"/>
  <c r="P50" i="7"/>
  <c r="P49" i="7"/>
  <c r="P48" i="7"/>
  <c r="P47" i="7"/>
  <c r="P46" i="7"/>
  <c r="P45" i="7"/>
  <c r="P44" i="7"/>
  <c r="P43" i="7"/>
  <c r="I43" i="7"/>
  <c r="H43" i="7"/>
  <c r="G43" i="7"/>
  <c r="F43" i="7"/>
  <c r="E43" i="7"/>
  <c r="D43" i="7"/>
  <c r="C43" i="7"/>
  <c r="B43" i="7"/>
  <c r="P36" i="7"/>
  <c r="P35" i="7"/>
  <c r="P34" i="7"/>
  <c r="P33" i="7"/>
  <c r="P32" i="7"/>
  <c r="P31" i="7"/>
  <c r="P30" i="7"/>
  <c r="P29" i="7"/>
  <c r="P28" i="7"/>
  <c r="P27" i="7"/>
  <c r="P26" i="7"/>
  <c r="P25" i="7"/>
  <c r="P18" i="7"/>
  <c r="P17" i="7"/>
  <c r="P16" i="7"/>
  <c r="P15" i="7"/>
  <c r="P14" i="7"/>
  <c r="P13" i="7"/>
  <c r="P12" i="7"/>
  <c r="P11" i="7"/>
  <c r="P10" i="7"/>
  <c r="P9" i="7"/>
  <c r="P8" i="7"/>
  <c r="P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Y56" i="5" l="1"/>
  <c r="Y20" i="5"/>
  <c r="Y161" i="6"/>
  <c r="AA149" i="6"/>
  <c r="AA90" i="6"/>
  <c r="Z92" i="6"/>
  <c r="Y73" i="6"/>
  <c r="Z109" i="6"/>
  <c r="AA108" i="6"/>
  <c r="Z21" i="6"/>
  <c r="AA19" i="6"/>
  <c r="AA55" i="6"/>
  <c r="Z56" i="6"/>
  <c r="AA72" i="6"/>
  <c r="Z74" i="6"/>
  <c r="Y38" i="1"/>
  <c r="Z74" i="1"/>
  <c r="AA19" i="12"/>
  <c r="Z20" i="12"/>
  <c r="AA161" i="6"/>
  <c r="Z162" i="6"/>
  <c r="Y143" i="6"/>
  <c r="Y144" i="6" s="1"/>
  <c r="AA131" i="6"/>
  <c r="Y38" i="6"/>
  <c r="AA37" i="6"/>
  <c r="Z39" i="6"/>
  <c r="Y74" i="2"/>
  <c r="Z75" i="2"/>
  <c r="Y55" i="14"/>
  <c r="Y539" i="8"/>
  <c r="X540" i="8"/>
  <c r="X523" i="8"/>
  <c r="Y521" i="8"/>
  <c r="Y19" i="14"/>
  <c r="Y37" i="14"/>
  <c r="Y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Y56" i="1"/>
  <c r="J36" i="12"/>
  <c r="K37" i="12" s="1"/>
  <c r="M38" i="13"/>
  <c r="J53" i="12"/>
  <c r="K54" i="12" s="1"/>
  <c r="M23" i="13"/>
  <c r="J70" i="12"/>
  <c r="K71" i="12" s="1"/>
  <c r="M53" i="13"/>
  <c r="J104" i="12"/>
  <c r="K105" i="12" s="1"/>
  <c r="P38" i="13"/>
  <c r="J138" i="12"/>
  <c r="K139" i="12" s="1"/>
  <c r="P53" i="13"/>
  <c r="M8" i="13"/>
  <c r="J19" i="12"/>
  <c r="K20" i="12" s="1"/>
  <c r="X120" i="12"/>
  <c r="P23" i="13"/>
  <c r="J121" i="12"/>
  <c r="K122" i="12" s="1"/>
  <c r="Y125" i="6"/>
  <c r="Y91" i="6"/>
  <c r="Y20" i="6"/>
  <c r="Y20" i="1"/>
  <c r="I446" i="7"/>
  <c r="P49" i="13"/>
  <c r="X34" i="12"/>
  <c r="X35" i="12"/>
  <c r="X51" i="12"/>
  <c r="X52" i="12"/>
  <c r="X16" i="7"/>
  <c r="X17" i="7"/>
  <c r="W34" i="7"/>
  <c r="W36" i="7"/>
  <c r="W35" i="7"/>
  <c r="X34" i="7"/>
  <c r="X35" i="7"/>
  <c r="X52" i="7"/>
  <c r="X53" i="7"/>
  <c r="W126" i="7"/>
  <c r="W125" i="7"/>
  <c r="X124" i="7"/>
  <c r="X125" i="7"/>
  <c r="X142" i="7"/>
  <c r="X143" i="7"/>
  <c r="X160" i="7"/>
  <c r="X161" i="7"/>
  <c r="X177" i="7"/>
  <c r="X178" i="7"/>
  <c r="X231" i="7"/>
  <c r="X232" i="7"/>
  <c r="M34" i="13"/>
  <c r="X68" i="12"/>
  <c r="X69" i="12"/>
  <c r="X102" i="12"/>
  <c r="X103" i="12"/>
  <c r="P64" i="13"/>
  <c r="X137" i="12"/>
  <c r="P34" i="13"/>
  <c r="X70" i="7"/>
  <c r="X71" i="7"/>
  <c r="X88" i="7"/>
  <c r="X89" i="7"/>
  <c r="X106" i="7"/>
  <c r="X107" i="7"/>
  <c r="X196" i="7"/>
  <c r="X213" i="7"/>
  <c r="X214" i="7"/>
  <c r="X249" i="7"/>
  <c r="X250" i="7"/>
  <c r="X267" i="7"/>
  <c r="X268" i="7"/>
  <c r="X286" i="7"/>
  <c r="X303" i="7"/>
  <c r="X304" i="7"/>
  <c r="X321" i="7"/>
  <c r="X322" i="7"/>
  <c r="X17" i="12"/>
  <c r="X18" i="12"/>
  <c r="P63" i="13"/>
  <c r="X119" i="12"/>
  <c r="M33" i="13"/>
  <c r="P48" i="13"/>
  <c r="X136" i="12"/>
  <c r="P33" i="13"/>
  <c r="X285" i="7"/>
  <c r="X195" i="7"/>
  <c r="X31" i="12"/>
  <c r="X32" i="12"/>
  <c r="X33" i="12"/>
  <c r="X99" i="12"/>
  <c r="X100" i="12"/>
  <c r="X101" i="12"/>
  <c r="P62" i="13"/>
  <c r="P61" i="13"/>
  <c r="X194" i="7"/>
  <c r="X284" i="7"/>
  <c r="X49" i="12"/>
  <c r="X50" i="12"/>
  <c r="X117" i="12"/>
  <c r="X118" i="12"/>
  <c r="X12" i="7"/>
  <c r="X13" i="7"/>
  <c r="X14" i="7"/>
  <c r="X15" i="7"/>
  <c r="X30" i="7"/>
  <c r="X31" i="7"/>
  <c r="X32" i="7"/>
  <c r="X33" i="7"/>
  <c r="X48" i="7"/>
  <c r="X49" i="7"/>
  <c r="X50" i="7"/>
  <c r="X51" i="7"/>
  <c r="X120" i="7"/>
  <c r="X121" i="7"/>
  <c r="X122" i="7"/>
  <c r="X123" i="7"/>
  <c r="X138" i="7"/>
  <c r="X139" i="7"/>
  <c r="X140" i="7"/>
  <c r="X141" i="7"/>
  <c r="X156" i="7"/>
  <c r="X157" i="7"/>
  <c r="X158" i="7"/>
  <c r="X159" i="7"/>
  <c r="X173" i="7"/>
  <c r="X174" i="7"/>
  <c r="X175" i="7"/>
  <c r="X176" i="7"/>
  <c r="X193" i="7"/>
  <c r="X227" i="7"/>
  <c r="X228" i="7"/>
  <c r="X229" i="7"/>
  <c r="X230" i="7"/>
  <c r="X283" i="7"/>
  <c r="M31" i="13"/>
  <c r="M32" i="13"/>
  <c r="X67" i="12"/>
  <c r="X66" i="12"/>
  <c r="P47" i="13"/>
  <c r="P46" i="13"/>
  <c r="X135" i="12"/>
  <c r="X134" i="12"/>
  <c r="X66" i="7"/>
  <c r="X67" i="7"/>
  <c r="X68" i="7"/>
  <c r="X69" i="7"/>
  <c r="X84" i="7"/>
  <c r="X85" i="7"/>
  <c r="X86" i="7"/>
  <c r="X87" i="7"/>
  <c r="X102" i="7"/>
  <c r="X103" i="7"/>
  <c r="X104" i="7"/>
  <c r="X105" i="7"/>
  <c r="X192" i="7"/>
  <c r="X209" i="7"/>
  <c r="X210" i="7"/>
  <c r="X211" i="7"/>
  <c r="X212" i="7"/>
  <c r="X245" i="7"/>
  <c r="X246" i="7"/>
  <c r="X247" i="7"/>
  <c r="X248" i="7"/>
  <c r="X263" i="7"/>
  <c r="X264" i="7"/>
  <c r="X265" i="7"/>
  <c r="X266" i="7"/>
  <c r="X282" i="7"/>
  <c r="X299" i="7"/>
  <c r="X300" i="7"/>
  <c r="X301" i="7"/>
  <c r="X302" i="7"/>
  <c r="X317" i="7"/>
  <c r="X318" i="7"/>
  <c r="X319" i="7"/>
  <c r="X320" i="7"/>
  <c r="X16" i="12"/>
  <c r="X15" i="12"/>
  <c r="X84" i="12"/>
  <c r="X83" i="12"/>
  <c r="P32" i="13"/>
  <c r="P31" i="13"/>
  <c r="X65" i="12"/>
  <c r="W29" i="7"/>
  <c r="X133" i="12"/>
  <c r="P60" i="13"/>
  <c r="X48" i="12"/>
  <c r="X116" i="12"/>
  <c r="M30" i="13"/>
  <c r="P45" i="13"/>
  <c r="X14" i="12"/>
  <c r="X82" i="12"/>
  <c r="P30" i="13"/>
  <c r="X191" i="7"/>
  <c r="X281" i="7"/>
  <c r="X81" i="12"/>
  <c r="M29" i="13"/>
  <c r="X63" i="12"/>
  <c r="X64" i="12"/>
  <c r="P44" i="13"/>
  <c r="X132" i="12"/>
  <c r="X13" i="12"/>
  <c r="P29" i="13"/>
  <c r="X29" i="12"/>
  <c r="X30" i="12"/>
  <c r="X98" i="12"/>
  <c r="P59" i="13"/>
  <c r="X46" i="12"/>
  <c r="X47" i="12"/>
  <c r="X115" i="12"/>
  <c r="X96" i="12"/>
  <c r="X97" i="12"/>
  <c r="X190" i="7"/>
  <c r="X280" i="7"/>
  <c r="X114" i="12"/>
  <c r="X10" i="7"/>
  <c r="X28" i="7"/>
  <c r="X29" i="7"/>
  <c r="X46" i="7"/>
  <c r="X47" i="7"/>
  <c r="X118" i="7"/>
  <c r="X119" i="7"/>
  <c r="X136" i="7"/>
  <c r="X137" i="7"/>
  <c r="X154" i="7"/>
  <c r="X155" i="7"/>
  <c r="X171" i="7"/>
  <c r="X172" i="7"/>
  <c r="X225" i="7"/>
  <c r="X226" i="7"/>
  <c r="M28" i="13"/>
  <c r="P43" i="13"/>
  <c r="X131" i="12"/>
  <c r="P58" i="13"/>
  <c r="X11" i="7"/>
  <c r="X64" i="7"/>
  <c r="X65" i="7"/>
  <c r="X82" i="7"/>
  <c r="X83" i="7"/>
  <c r="X100" i="7"/>
  <c r="X101" i="7"/>
  <c r="X207" i="7"/>
  <c r="X208" i="7"/>
  <c r="X243" i="7"/>
  <c r="X244" i="7"/>
  <c r="X261" i="7"/>
  <c r="X262" i="7"/>
  <c r="X297" i="7"/>
  <c r="X298" i="7"/>
  <c r="X315" i="7"/>
  <c r="X316" i="7"/>
  <c r="X12" i="12"/>
  <c r="X80" i="12"/>
  <c r="P28" i="13"/>
  <c r="X11" i="12"/>
  <c r="X79" i="12"/>
  <c r="P27" i="13"/>
  <c r="X27" i="12"/>
  <c r="X28" i="12"/>
  <c r="P57" i="13"/>
  <c r="X45" i="12"/>
  <c r="X113" i="12"/>
  <c r="M27" i="13"/>
  <c r="X62" i="12"/>
  <c r="P42" i="13"/>
  <c r="X130" i="12"/>
  <c r="X44" i="12"/>
  <c r="X112" i="12"/>
  <c r="X78" i="12"/>
  <c r="P26" i="13"/>
  <c r="X95" i="12"/>
  <c r="P56" i="13"/>
  <c r="X10" i="12"/>
  <c r="M26" i="13"/>
  <c r="X61" i="12"/>
  <c r="P41" i="13"/>
  <c r="X129" i="12"/>
  <c r="I37" i="7"/>
  <c r="J39" i="7" s="1"/>
  <c r="X25" i="7"/>
  <c r="X26" i="7"/>
  <c r="X27" i="7"/>
  <c r="X276" i="7"/>
  <c r="X188" i="7"/>
  <c r="X204" i="7"/>
  <c r="X205" i="7"/>
  <c r="X206" i="7"/>
  <c r="X240" i="7"/>
  <c r="X241" i="7"/>
  <c r="X242" i="7"/>
  <c r="X258" i="7"/>
  <c r="X259" i="7"/>
  <c r="X260" i="7"/>
  <c r="X278" i="7"/>
  <c r="X294" i="7"/>
  <c r="X295" i="7"/>
  <c r="X296" i="7"/>
  <c r="X312" i="7"/>
  <c r="X313" i="7"/>
  <c r="X314" i="7"/>
  <c r="X277" i="7"/>
  <c r="I55" i="7"/>
  <c r="J57" i="7" s="1"/>
  <c r="X187" i="7"/>
  <c r="X7" i="7"/>
  <c r="X8" i="7"/>
  <c r="X9" i="7"/>
  <c r="X43" i="7"/>
  <c r="X44" i="7"/>
  <c r="X45" i="7"/>
  <c r="X186" i="7"/>
  <c r="X61" i="7"/>
  <c r="X62" i="7"/>
  <c r="X63" i="7"/>
  <c r="X79" i="7"/>
  <c r="X80" i="7"/>
  <c r="X81" i="7"/>
  <c r="X97" i="7"/>
  <c r="X98" i="7"/>
  <c r="X99" i="7"/>
  <c r="X115" i="7"/>
  <c r="X116" i="7"/>
  <c r="X117" i="7"/>
  <c r="X133" i="7"/>
  <c r="X134" i="7"/>
  <c r="X135" i="7"/>
  <c r="X151" i="7"/>
  <c r="X152" i="7"/>
  <c r="X153" i="7"/>
  <c r="X168" i="7"/>
  <c r="X169" i="7"/>
  <c r="X170" i="7"/>
  <c r="X189" i="7"/>
  <c r="I234" i="7"/>
  <c r="J236" i="7" s="1"/>
  <c r="X222" i="7"/>
  <c r="X223" i="7"/>
  <c r="X224" i="7"/>
  <c r="X279" i="7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X26" i="12"/>
  <c r="M25" i="13"/>
  <c r="X60" i="12"/>
  <c r="P40" i="13"/>
  <c r="X128" i="12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X77" i="12"/>
  <c r="P25" i="13"/>
  <c r="X94" i="12"/>
  <c r="P55" i="13"/>
  <c r="X9" i="12"/>
  <c r="X43" i="12"/>
  <c r="X111" i="12"/>
  <c r="W42" i="12"/>
  <c r="I19" i="7"/>
  <c r="J21" i="7" s="1"/>
  <c r="W93" i="12"/>
  <c r="W110" i="12"/>
  <c r="X42" i="12"/>
  <c r="W59" i="12"/>
  <c r="W127" i="12"/>
  <c r="W76" i="12"/>
  <c r="I163" i="7"/>
  <c r="J164" i="7" s="1"/>
  <c r="X25" i="12"/>
  <c r="X59" i="12"/>
  <c r="X127" i="12"/>
  <c r="X75" i="12"/>
  <c r="X76" i="12"/>
  <c r="X92" i="12"/>
  <c r="X93" i="12"/>
  <c r="I73" i="7"/>
  <c r="J75" i="7" s="1"/>
  <c r="X7" i="12"/>
  <c r="X8" i="12"/>
  <c r="W25" i="12"/>
  <c r="X109" i="12"/>
  <c r="X110" i="12"/>
  <c r="I288" i="7"/>
  <c r="J290" i="7" s="1"/>
  <c r="X24" i="12"/>
  <c r="X58" i="12"/>
  <c r="X126" i="12"/>
  <c r="X41" i="12"/>
  <c r="AA125" i="6" l="1"/>
  <c r="Z127" i="6"/>
  <c r="AA19" i="14"/>
  <c r="Z21" i="14"/>
  <c r="AA73" i="14"/>
  <c r="Z74" i="14"/>
  <c r="AA55" i="14"/>
  <c r="Z57" i="14"/>
  <c r="AA37" i="14"/>
  <c r="Z39" i="14"/>
  <c r="AA143" i="6"/>
  <c r="Z145" i="6"/>
  <c r="X334" i="7"/>
  <c r="Y56" i="14"/>
  <c r="Y20" i="14"/>
  <c r="Y38" i="14"/>
  <c r="X424" i="7"/>
  <c r="X446" i="7"/>
  <c r="X338" i="7"/>
  <c r="X428" i="7"/>
  <c r="X410" i="7"/>
  <c r="X392" i="7"/>
  <c r="X482" i="7"/>
  <c r="X464" i="7"/>
  <c r="Y126" i="6"/>
  <c r="X460" i="7"/>
  <c r="I395" i="7"/>
  <c r="J397" i="7" s="1"/>
  <c r="X370" i="7"/>
  <c r="X442" i="7"/>
  <c r="X352" i="7"/>
  <c r="I235" i="7"/>
  <c r="X478" i="7"/>
  <c r="X73" i="7"/>
  <c r="X374" i="7"/>
  <c r="X465" i="7"/>
  <c r="X483" i="7"/>
  <c r="X447" i="7"/>
  <c r="X429" i="7"/>
  <c r="X411" i="7"/>
  <c r="X375" i="7"/>
  <c r="X357" i="7"/>
  <c r="X393" i="7"/>
  <c r="X339" i="7"/>
  <c r="X406" i="7"/>
  <c r="X332" i="7"/>
  <c r="X480" i="7"/>
  <c r="X426" i="7"/>
  <c r="X373" i="7"/>
  <c r="X371" i="7"/>
  <c r="X353" i="7"/>
  <c r="X444" i="7"/>
  <c r="X388" i="7"/>
  <c r="X336" i="7"/>
  <c r="X355" i="7"/>
  <c r="X463" i="7"/>
  <c r="X461" i="7"/>
  <c r="X443" i="7"/>
  <c r="X409" i="7"/>
  <c r="X407" i="7"/>
  <c r="X391" i="7"/>
  <c r="X389" i="7"/>
  <c r="X354" i="7"/>
  <c r="X481" i="7"/>
  <c r="X479" i="7"/>
  <c r="X427" i="7"/>
  <c r="X425" i="7"/>
  <c r="X372" i="7"/>
  <c r="X337" i="7"/>
  <c r="X335" i="7"/>
  <c r="X445" i="7"/>
  <c r="X462" i="7"/>
  <c r="X408" i="7"/>
  <c r="X390" i="7"/>
  <c r="X356" i="7"/>
  <c r="I181" i="7"/>
  <c r="X386" i="7"/>
  <c r="X422" i="7"/>
  <c r="X404" i="7"/>
  <c r="X458" i="7"/>
  <c r="X368" i="7"/>
  <c r="I110" i="7"/>
  <c r="X476" i="7"/>
  <c r="X369" i="7"/>
  <c r="I199" i="7"/>
  <c r="X405" i="7"/>
  <c r="X477" i="7"/>
  <c r="X387" i="7"/>
  <c r="X351" i="7"/>
  <c r="X423" i="7"/>
  <c r="X441" i="7"/>
  <c r="X459" i="7"/>
  <c r="X333" i="7"/>
  <c r="I271" i="7"/>
  <c r="I253" i="7"/>
  <c r="I413" i="7"/>
  <c r="J415" i="7" s="1"/>
  <c r="X456" i="7"/>
  <c r="X421" i="7"/>
  <c r="X366" i="7"/>
  <c r="I431" i="7"/>
  <c r="J433" i="7" s="1"/>
  <c r="X384" i="7"/>
  <c r="X198" i="7"/>
  <c r="X347" i="7"/>
  <c r="X19" i="7"/>
  <c r="X475" i="7"/>
  <c r="X270" i="7"/>
  <c r="X419" i="7"/>
  <c r="X403" i="7"/>
  <c r="X252" i="7"/>
  <c r="X401" i="7"/>
  <c r="X349" i="7"/>
  <c r="X330" i="7"/>
  <c r="X473" i="7"/>
  <c r="X324" i="7"/>
  <c r="Y325" i="7" s="1"/>
  <c r="X439" i="7"/>
  <c r="X402" i="7"/>
  <c r="X37" i="7"/>
  <c r="I449" i="7"/>
  <c r="J451" i="7" s="1"/>
  <c r="I377" i="7"/>
  <c r="J379" i="7" s="1"/>
  <c r="X440" i="7"/>
  <c r="X385" i="7"/>
  <c r="X350" i="7"/>
  <c r="X331" i="7"/>
  <c r="X91" i="7"/>
  <c r="X438" i="7"/>
  <c r="X457" i="7"/>
  <c r="X306" i="7"/>
  <c r="X455" i="7"/>
  <c r="X288" i="7"/>
  <c r="X437" i="7"/>
  <c r="I467" i="7"/>
  <c r="J469" i="7" s="1"/>
  <c r="X234" i="7"/>
  <c r="X383" i="7"/>
  <c r="X180" i="7"/>
  <c r="X329" i="7"/>
  <c r="X163" i="7"/>
  <c r="X145" i="7"/>
  <c r="X127" i="7"/>
  <c r="X109" i="7"/>
  <c r="X55" i="7"/>
  <c r="X348" i="7"/>
  <c r="X474" i="7"/>
  <c r="X420" i="7"/>
  <c r="X367" i="7"/>
  <c r="X216" i="7"/>
  <c r="X365" i="7"/>
  <c r="I359" i="7"/>
  <c r="J361" i="7" s="1"/>
  <c r="I217" i="7"/>
  <c r="I307" i="7"/>
  <c r="I341" i="7"/>
  <c r="J343" i="7" s="1"/>
  <c r="I20" i="7"/>
  <c r="I146" i="7"/>
  <c r="X87" i="12"/>
  <c r="I38" i="7"/>
  <c r="I485" i="7"/>
  <c r="J486" i="7" s="1"/>
  <c r="I56" i="7"/>
  <c r="I289" i="7"/>
  <c r="I128" i="7"/>
  <c r="I74" i="7"/>
  <c r="I92" i="7"/>
  <c r="X121" i="12"/>
  <c r="X19" i="12"/>
  <c r="Y20" i="12" s="1"/>
  <c r="X104" i="12"/>
  <c r="X70" i="12"/>
  <c r="X138" i="12"/>
  <c r="X53" i="12"/>
  <c r="X36" i="12"/>
  <c r="Y182" i="7" l="1"/>
  <c r="Y164" i="7"/>
  <c r="Y21" i="7"/>
  <c r="Y308" i="7"/>
  <c r="Y290" i="7"/>
  <c r="Y272" i="7"/>
  <c r="Y254" i="7"/>
  <c r="Y236" i="7"/>
  <c r="Y218" i="7"/>
  <c r="Y200" i="7"/>
  <c r="Y147" i="7"/>
  <c r="Y129" i="7"/>
  <c r="Y111" i="7"/>
  <c r="Y93" i="7"/>
  <c r="Y75" i="7"/>
  <c r="Y57" i="7"/>
  <c r="Y39" i="7"/>
  <c r="Y88" i="12"/>
  <c r="Y139" i="12"/>
  <c r="Y122" i="12"/>
  <c r="Y105" i="12"/>
  <c r="Y71" i="12"/>
  <c r="Y54" i="12"/>
  <c r="Y37" i="12"/>
  <c r="I360" i="7"/>
  <c r="I468" i="7"/>
  <c r="I414" i="7"/>
  <c r="I450" i="7"/>
  <c r="I378" i="7"/>
  <c r="X467" i="7"/>
  <c r="X307" i="7"/>
  <c r="X74" i="7"/>
  <c r="X38" i="7"/>
  <c r="X413" i="7"/>
  <c r="X253" i="7"/>
  <c r="X20" i="7"/>
  <c r="X146" i="7"/>
  <c r="X431" i="7"/>
  <c r="X271" i="7"/>
  <c r="X341" i="7"/>
  <c r="X181" i="7"/>
  <c r="I396" i="7"/>
  <c r="X110" i="7"/>
  <c r="X449" i="7"/>
  <c r="X289" i="7"/>
  <c r="X377" i="7"/>
  <c r="X217" i="7"/>
  <c r="X92" i="7"/>
  <c r="X359" i="7"/>
  <c r="X199" i="7"/>
  <c r="X395" i="7"/>
  <c r="X235" i="7"/>
  <c r="X56" i="7"/>
  <c r="X128" i="7"/>
  <c r="X485" i="7"/>
  <c r="I342" i="7"/>
  <c r="I432" i="7"/>
  <c r="P107" i="6"/>
  <c r="P106" i="6"/>
  <c r="P105" i="6"/>
  <c r="P104" i="6"/>
  <c r="P103" i="6"/>
  <c r="P102" i="6"/>
  <c r="P101" i="6"/>
  <c r="P100" i="6"/>
  <c r="P99" i="6"/>
  <c r="P98" i="6"/>
  <c r="P97" i="6"/>
  <c r="P96" i="6"/>
  <c r="P89" i="6"/>
  <c r="P88" i="6"/>
  <c r="P87" i="6"/>
  <c r="P86" i="6"/>
  <c r="P85" i="6"/>
  <c r="P84" i="6"/>
  <c r="P83" i="6"/>
  <c r="P82" i="6"/>
  <c r="P81" i="6"/>
  <c r="P80" i="6"/>
  <c r="P79" i="6"/>
  <c r="P78" i="6"/>
  <c r="P71" i="6"/>
  <c r="P70" i="6"/>
  <c r="P69" i="6"/>
  <c r="P68" i="6"/>
  <c r="P67" i="6"/>
  <c r="P66" i="6"/>
  <c r="P65" i="6"/>
  <c r="P64" i="6"/>
  <c r="P63" i="6"/>
  <c r="P62" i="6"/>
  <c r="P61" i="6"/>
  <c r="P60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36" i="6"/>
  <c r="P35" i="6"/>
  <c r="P34" i="6"/>
  <c r="P33" i="6"/>
  <c r="P32" i="6"/>
  <c r="P31" i="6"/>
  <c r="P30" i="6"/>
  <c r="P29" i="6"/>
  <c r="P28" i="6"/>
  <c r="P27" i="6"/>
  <c r="P26" i="6"/>
  <c r="P25" i="6"/>
  <c r="P18" i="6"/>
  <c r="P17" i="6"/>
  <c r="P16" i="6"/>
  <c r="P15" i="6"/>
  <c r="P14" i="6"/>
  <c r="P13" i="6"/>
  <c r="P12" i="6"/>
  <c r="P11" i="6"/>
  <c r="P10" i="6"/>
  <c r="P9" i="6"/>
  <c r="P8" i="6"/>
  <c r="P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H78" i="6"/>
  <c r="G78" i="6"/>
  <c r="F78" i="6"/>
  <c r="E78" i="6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X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X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H7" i="6"/>
  <c r="G7" i="6"/>
  <c r="F7" i="6"/>
  <c r="E7" i="6"/>
  <c r="D7" i="6"/>
  <c r="C7" i="6"/>
  <c r="B7" i="6"/>
  <c r="T21" i="11" l="1"/>
  <c r="Q51" i="11"/>
  <c r="T51" i="11"/>
  <c r="Y486" i="7"/>
  <c r="Y343" i="7"/>
  <c r="Y469" i="7"/>
  <c r="Y451" i="7"/>
  <c r="Y433" i="7"/>
  <c r="Y415" i="7"/>
  <c r="Y397" i="7"/>
  <c r="Y379" i="7"/>
  <c r="Y361" i="7"/>
  <c r="J108" i="6"/>
  <c r="K109" i="6" s="1"/>
  <c r="J90" i="6"/>
  <c r="K92" i="6" s="1"/>
  <c r="J55" i="6"/>
  <c r="J72" i="6"/>
  <c r="K74" i="6" s="1"/>
  <c r="X53" i="6"/>
  <c r="X54" i="6"/>
  <c r="X70" i="6"/>
  <c r="X71" i="6"/>
  <c r="X88" i="6"/>
  <c r="X89" i="6"/>
  <c r="X106" i="6"/>
  <c r="X107" i="6"/>
  <c r="X17" i="6"/>
  <c r="X35" i="6"/>
  <c r="X34" i="6"/>
  <c r="X51" i="6"/>
  <c r="X52" i="6"/>
  <c r="X86" i="6"/>
  <c r="X87" i="6"/>
  <c r="X16" i="6"/>
  <c r="X68" i="6"/>
  <c r="X69" i="6"/>
  <c r="X104" i="6"/>
  <c r="X105" i="6"/>
  <c r="X15" i="6"/>
  <c r="W104" i="6"/>
  <c r="X33" i="6"/>
  <c r="X13" i="6"/>
  <c r="X14" i="6"/>
  <c r="X31" i="6"/>
  <c r="X32" i="6"/>
  <c r="X50" i="6"/>
  <c r="X49" i="6"/>
  <c r="X84" i="6"/>
  <c r="X85" i="6"/>
  <c r="X67" i="6"/>
  <c r="X66" i="6"/>
  <c r="X101" i="6"/>
  <c r="X102" i="6"/>
  <c r="X103" i="6"/>
  <c r="X83" i="6"/>
  <c r="X82" i="6"/>
  <c r="X64" i="6"/>
  <c r="X65" i="6"/>
  <c r="X48" i="6"/>
  <c r="X12" i="6"/>
  <c r="X30" i="6"/>
  <c r="X99" i="6"/>
  <c r="X100" i="6"/>
  <c r="X11" i="6"/>
  <c r="X360" i="7"/>
  <c r="X432" i="7"/>
  <c r="X45" i="6"/>
  <c r="X46" i="6"/>
  <c r="X80" i="6"/>
  <c r="X81" i="6"/>
  <c r="X396" i="7"/>
  <c r="X468" i="7"/>
  <c r="X10" i="6"/>
  <c r="X28" i="6"/>
  <c r="X414" i="7"/>
  <c r="X62" i="6"/>
  <c r="X63" i="6"/>
  <c r="X378" i="7"/>
  <c r="X342" i="7"/>
  <c r="X450" i="7"/>
  <c r="X98" i="6"/>
  <c r="X9" i="6"/>
  <c r="W36" i="6"/>
  <c r="W32" i="6"/>
  <c r="W28" i="6"/>
  <c r="W35" i="6"/>
  <c r="W31" i="6"/>
  <c r="W27" i="6"/>
  <c r="W34" i="6"/>
  <c r="W30" i="6"/>
  <c r="W33" i="6"/>
  <c r="W29" i="6"/>
  <c r="X27" i="6"/>
  <c r="W52" i="6"/>
  <c r="W48" i="6"/>
  <c r="W51" i="6"/>
  <c r="W47" i="6"/>
  <c r="W54" i="6"/>
  <c r="W50" i="6"/>
  <c r="W46" i="6"/>
  <c r="W53" i="6"/>
  <c r="W49" i="6"/>
  <c r="W45" i="6"/>
  <c r="I56" i="6"/>
  <c r="X79" i="6"/>
  <c r="X8" i="6"/>
  <c r="X61" i="6"/>
  <c r="X26" i="6"/>
  <c r="W61" i="6"/>
  <c r="I90" i="6"/>
  <c r="W79" i="6"/>
  <c r="I37" i="6"/>
  <c r="J39" i="6" s="1"/>
  <c r="W26" i="6"/>
  <c r="I108" i="6"/>
  <c r="W97" i="6"/>
  <c r="I55" i="6"/>
  <c r="W44" i="6"/>
  <c r="X96" i="6"/>
  <c r="X97" i="6"/>
  <c r="X43" i="6"/>
  <c r="X44" i="6"/>
  <c r="I72" i="6"/>
  <c r="J113" i="6"/>
  <c r="Q66" i="11" s="1"/>
  <c r="X60" i="6"/>
  <c r="J131" i="6"/>
  <c r="T66" i="11" s="1"/>
  <c r="X78" i="6"/>
  <c r="X25" i="6"/>
  <c r="J149" i="6"/>
  <c r="X7" i="6"/>
  <c r="J74" i="6" l="1"/>
  <c r="X157" i="6"/>
  <c r="J92" i="6"/>
  <c r="X114" i="6"/>
  <c r="X159" i="6"/>
  <c r="X139" i="6"/>
  <c r="X141" i="6"/>
  <c r="J73" i="6"/>
  <c r="J125" i="6"/>
  <c r="K127" i="6" s="1"/>
  <c r="J143" i="6"/>
  <c r="K145" i="6" s="1"/>
  <c r="J91" i="6"/>
  <c r="J38" i="6"/>
  <c r="J20" i="6"/>
  <c r="J109" i="6"/>
  <c r="J161" i="6"/>
  <c r="X123" i="6"/>
  <c r="I73" i="6"/>
  <c r="X124" i="6"/>
  <c r="X160" i="6"/>
  <c r="X142" i="6"/>
  <c r="X121" i="6"/>
  <c r="X158" i="6"/>
  <c r="X122" i="6"/>
  <c r="X140" i="6"/>
  <c r="X117" i="6"/>
  <c r="X135" i="6"/>
  <c r="X152" i="6"/>
  <c r="X119" i="6"/>
  <c r="X156" i="6"/>
  <c r="X120" i="6"/>
  <c r="X155" i="6"/>
  <c r="X138" i="6"/>
  <c r="X137" i="6"/>
  <c r="X133" i="6"/>
  <c r="X154" i="6"/>
  <c r="X118" i="6"/>
  <c r="X136" i="6"/>
  <c r="X153" i="6"/>
  <c r="X134" i="6"/>
  <c r="X116" i="6"/>
  <c r="I161" i="6"/>
  <c r="X90" i="6"/>
  <c r="X108" i="6"/>
  <c r="X151" i="6"/>
  <c r="X115" i="6"/>
  <c r="I38" i="6"/>
  <c r="X132" i="6"/>
  <c r="I143" i="6"/>
  <c r="X72" i="6"/>
  <c r="X55" i="6"/>
  <c r="X149" i="6"/>
  <c r="I91" i="6"/>
  <c r="X150" i="6"/>
  <c r="X37" i="6"/>
  <c r="X113" i="6"/>
  <c r="X131" i="6"/>
  <c r="J145" i="6" l="1"/>
  <c r="Y109" i="6"/>
  <c r="Y74" i="6"/>
  <c r="Y92" i="6"/>
  <c r="Y56" i="6"/>
  <c r="Y39" i="6"/>
  <c r="J144" i="6"/>
  <c r="J126" i="6"/>
  <c r="I144" i="6"/>
  <c r="X73" i="6"/>
  <c r="X161" i="6"/>
  <c r="X91" i="6"/>
  <c r="X38" i="6"/>
  <c r="X143" i="6"/>
  <c r="X125" i="6"/>
  <c r="P72" i="5"/>
  <c r="P71" i="5"/>
  <c r="P70" i="5"/>
  <c r="P69" i="5"/>
  <c r="P68" i="5"/>
  <c r="P67" i="5"/>
  <c r="P66" i="5"/>
  <c r="P65" i="5"/>
  <c r="P64" i="5"/>
  <c r="P63" i="5"/>
  <c r="P62" i="5"/>
  <c r="P61" i="5"/>
  <c r="P54" i="5"/>
  <c r="P53" i="5"/>
  <c r="P52" i="5"/>
  <c r="P51" i="5"/>
  <c r="P50" i="5"/>
  <c r="P49" i="5"/>
  <c r="P48" i="5"/>
  <c r="P47" i="5"/>
  <c r="P46" i="5"/>
  <c r="P45" i="5"/>
  <c r="P44" i="5"/>
  <c r="P43" i="5"/>
  <c r="P36" i="5"/>
  <c r="P35" i="5"/>
  <c r="P34" i="5"/>
  <c r="P33" i="5"/>
  <c r="P32" i="5"/>
  <c r="P31" i="5"/>
  <c r="P30" i="5"/>
  <c r="P29" i="5"/>
  <c r="P28" i="5"/>
  <c r="P27" i="5"/>
  <c r="P26" i="5"/>
  <c r="P25" i="5"/>
  <c r="P18" i="5"/>
  <c r="P17" i="5"/>
  <c r="P16" i="5"/>
  <c r="P15" i="5"/>
  <c r="P14" i="5"/>
  <c r="P13" i="5"/>
  <c r="P12" i="5"/>
  <c r="P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H25" i="5"/>
  <c r="G25" i="5"/>
  <c r="F25" i="5"/>
  <c r="E25" i="5"/>
  <c r="D25" i="5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P10" i="5"/>
  <c r="P9" i="5"/>
  <c r="P8" i="5"/>
  <c r="P7" i="5"/>
  <c r="C7" i="5"/>
  <c r="B7" i="5"/>
  <c r="I7" i="5"/>
  <c r="J61" i="5"/>
  <c r="J43" i="5"/>
  <c r="J25" i="5"/>
  <c r="J7" i="5"/>
  <c r="X65" i="5" l="1"/>
  <c r="X64" i="5"/>
  <c r="X61" i="5"/>
  <c r="X62" i="5"/>
  <c r="X25" i="5"/>
  <c r="X26" i="5"/>
  <c r="X44" i="5"/>
  <c r="X43" i="5"/>
  <c r="D37" i="5"/>
  <c r="E37" i="5"/>
  <c r="Y127" i="6"/>
  <c r="Y162" i="6"/>
  <c r="Y145" i="6"/>
  <c r="X72" i="5"/>
  <c r="J73" i="5"/>
  <c r="T7" i="11"/>
  <c r="X18" i="5"/>
  <c r="J19" i="5"/>
  <c r="K21" i="5" s="1"/>
  <c r="X36" i="5"/>
  <c r="J37" i="5"/>
  <c r="K39" i="5" s="1"/>
  <c r="X54" i="5"/>
  <c r="J55" i="5"/>
  <c r="K57" i="5" s="1"/>
  <c r="X70" i="5"/>
  <c r="X71" i="5"/>
  <c r="X17" i="5"/>
  <c r="X35" i="5"/>
  <c r="X53" i="5"/>
  <c r="X34" i="5"/>
  <c r="X7" i="5"/>
  <c r="X16" i="5"/>
  <c r="X52" i="5"/>
  <c r="W35" i="5"/>
  <c r="W31" i="5"/>
  <c r="W27" i="5"/>
  <c r="W34" i="5"/>
  <c r="W30" i="5"/>
  <c r="W33" i="5"/>
  <c r="W29" i="5"/>
  <c r="W36" i="5"/>
  <c r="W32" i="5"/>
  <c r="W28" i="5"/>
  <c r="W26" i="5"/>
  <c r="C37" i="5"/>
  <c r="X68" i="5"/>
  <c r="X69" i="5"/>
  <c r="X67" i="5"/>
  <c r="X66" i="5"/>
  <c r="X63" i="5"/>
  <c r="J61" i="14"/>
  <c r="X14" i="5"/>
  <c r="X13" i="5"/>
  <c r="X15" i="5"/>
  <c r="X12" i="5"/>
  <c r="X11" i="5"/>
  <c r="X10" i="5"/>
  <c r="X9" i="5"/>
  <c r="X8" i="5"/>
  <c r="J7" i="14"/>
  <c r="W51" i="5"/>
  <c r="W47" i="5"/>
  <c r="W54" i="5"/>
  <c r="W50" i="5"/>
  <c r="W46" i="5"/>
  <c r="W53" i="5"/>
  <c r="W49" i="5"/>
  <c r="W45" i="5"/>
  <c r="W52" i="5"/>
  <c r="W48" i="5"/>
  <c r="W44" i="5"/>
  <c r="W71" i="5"/>
  <c r="W67" i="5"/>
  <c r="W63" i="5"/>
  <c r="W70" i="5"/>
  <c r="W66" i="5"/>
  <c r="W69" i="5"/>
  <c r="W65" i="5"/>
  <c r="W72" i="5"/>
  <c r="W68" i="5"/>
  <c r="W64" i="5"/>
  <c r="W62" i="5"/>
  <c r="X33" i="5"/>
  <c r="X31" i="5"/>
  <c r="X32" i="5"/>
  <c r="X30" i="5"/>
  <c r="X29" i="5"/>
  <c r="X28" i="5"/>
  <c r="X27" i="5"/>
  <c r="J25" i="14"/>
  <c r="X49" i="5"/>
  <c r="X51" i="5"/>
  <c r="X50" i="5"/>
  <c r="X48" i="5"/>
  <c r="X47" i="5"/>
  <c r="X46" i="5"/>
  <c r="X45" i="5"/>
  <c r="J43" i="14"/>
  <c r="B37" i="5"/>
  <c r="X126" i="6"/>
  <c r="X144" i="6"/>
  <c r="X19" i="6"/>
  <c r="O92" i="10"/>
  <c r="O91" i="10"/>
  <c r="X7" i="3"/>
  <c r="X19" i="3" s="1"/>
  <c r="N52" i="10"/>
  <c r="K52" i="10"/>
  <c r="I19" i="3"/>
  <c r="J21" i="3" s="1"/>
  <c r="X61" i="1"/>
  <c r="X43" i="1"/>
  <c r="X25" i="1"/>
  <c r="X7" i="1"/>
  <c r="Q7" i="10"/>
  <c r="I73" i="1"/>
  <c r="I55" i="1"/>
  <c r="J57" i="1" s="1"/>
  <c r="I37" i="1"/>
  <c r="J39" i="1" s="1"/>
  <c r="I19" i="1"/>
  <c r="J21" i="1" s="1"/>
  <c r="X20" i="3" l="1"/>
  <c r="Y21" i="3"/>
  <c r="AA19" i="3"/>
  <c r="Q7" i="15"/>
  <c r="Q22" i="15"/>
  <c r="N22" i="15"/>
  <c r="K22" i="15"/>
  <c r="J74" i="1"/>
  <c r="X54" i="14"/>
  <c r="J55" i="14"/>
  <c r="K57" i="14" s="1"/>
  <c r="X72" i="14"/>
  <c r="J73" i="14"/>
  <c r="K74" i="14" s="1"/>
  <c r="X36" i="14"/>
  <c r="J37" i="14"/>
  <c r="K39" i="14" s="1"/>
  <c r="X18" i="14"/>
  <c r="J19" i="14"/>
  <c r="K21" i="14" s="1"/>
  <c r="J20" i="5"/>
  <c r="X20" i="6"/>
  <c r="Y21" i="6"/>
  <c r="X73" i="1"/>
  <c r="Y74" i="1" s="1"/>
  <c r="X55" i="1"/>
  <c r="Y57" i="1" s="1"/>
  <c r="X19" i="1"/>
  <c r="Y21" i="1" s="1"/>
  <c r="X37" i="1"/>
  <c r="Y39" i="1" s="1"/>
  <c r="J38" i="5"/>
  <c r="J56" i="5"/>
  <c r="X37" i="5"/>
  <c r="AA37" i="5" s="1"/>
  <c r="X73" i="5"/>
  <c r="AA73" i="5" s="1"/>
  <c r="X55" i="5"/>
  <c r="AA55" i="5" s="1"/>
  <c r="X19" i="5"/>
  <c r="J61" i="2"/>
  <c r="I56" i="1"/>
  <c r="I38" i="1"/>
  <c r="I20" i="1"/>
  <c r="I72" i="2"/>
  <c r="J38" i="14" l="1"/>
  <c r="J56" i="14"/>
  <c r="J20" i="14"/>
  <c r="Y57" i="5"/>
  <c r="Y74" i="5"/>
  <c r="X56" i="1"/>
  <c r="X20" i="1"/>
  <c r="X38" i="1"/>
  <c r="Y21" i="5"/>
  <c r="AA19" i="5"/>
  <c r="Y39" i="5"/>
  <c r="J73" i="2"/>
  <c r="K75" i="2" s="1"/>
  <c r="X71" i="2"/>
  <c r="X72" i="2"/>
  <c r="X56" i="5"/>
  <c r="X20" i="5"/>
  <c r="X38" i="5"/>
  <c r="I373" i="8"/>
  <c r="I160" i="6"/>
  <c r="J162" i="6" s="1"/>
  <c r="I142" i="6"/>
  <c r="I18" i="14"/>
  <c r="J74" i="2" l="1"/>
  <c r="X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X71" i="14" l="1"/>
  <c r="X53" i="14"/>
  <c r="X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X70" i="2" l="1"/>
  <c r="I159" i="6"/>
  <c r="I123" i="6"/>
  <c r="I35" i="14"/>
  <c r="X34" i="14" l="1"/>
  <c r="I141" i="6"/>
  <c r="I53" i="14"/>
  <c r="I17" i="14"/>
  <c r="I71" i="14"/>
  <c r="X52" i="14" l="1"/>
  <c r="X70" i="14"/>
  <c r="X16" i="14"/>
  <c r="I372" i="8"/>
  <c r="I158" i="6"/>
  <c r="I140" i="6"/>
  <c r="I122" i="6"/>
  <c r="X87" i="2"/>
  <c r="I52" i="14"/>
  <c r="X51" i="2" l="1"/>
  <c r="X33" i="2"/>
  <c r="X15" i="2"/>
  <c r="X51" i="14"/>
  <c r="I371" i="8"/>
  <c r="I34" i="14"/>
  <c r="I16" i="14"/>
  <c r="I70" i="14"/>
  <c r="I70" i="2"/>
  <c r="X69" i="2" l="1"/>
  <c r="X33" i="14"/>
  <c r="X69" i="14"/>
  <c r="X15" i="14"/>
  <c r="O88" i="10"/>
  <c r="X86" i="2" l="1"/>
  <c r="X14" i="2"/>
  <c r="X50" i="2"/>
  <c r="X32" i="2"/>
  <c r="I69" i="2"/>
  <c r="X68" i="2" l="1"/>
  <c r="I157" i="6"/>
  <c r="I139" i="6"/>
  <c r="I121" i="6" l="1"/>
  <c r="I51" i="14"/>
  <c r="I69" i="14"/>
  <c r="I15" i="14"/>
  <c r="I33" i="14"/>
  <c r="X14" i="14" l="1"/>
  <c r="X68" i="14"/>
  <c r="X50" i="14"/>
  <c r="X32" i="14"/>
  <c r="I156" i="6"/>
  <c r="I138" i="6"/>
  <c r="I120" i="6"/>
  <c r="O87" i="10"/>
  <c r="X13" i="2" l="1"/>
  <c r="X31" i="2"/>
  <c r="X49" i="2"/>
  <c r="X85" i="2"/>
  <c r="I68" i="2"/>
  <c r="I370" i="8"/>
  <c r="I50" i="14"/>
  <c r="I32" i="14"/>
  <c r="I68" i="14"/>
  <c r="I14" i="14"/>
  <c r="X67" i="2" l="1"/>
  <c r="X67" i="14"/>
  <c r="X13" i="14"/>
  <c r="X31" i="14"/>
  <c r="X49" i="14"/>
  <c r="V155" i="4"/>
  <c r="V137" i="4"/>
  <c r="V119" i="4"/>
  <c r="V101" i="4"/>
  <c r="V83" i="4"/>
  <c r="V65" i="4"/>
  <c r="V47" i="4"/>
  <c r="V29" i="4"/>
  <c r="I49" i="14"/>
  <c r="V11" i="4" l="1"/>
  <c r="O86" i="10"/>
  <c r="X84" i="2"/>
  <c r="X12" i="2"/>
  <c r="X30" i="2"/>
  <c r="X48" i="2"/>
  <c r="X48" i="14"/>
  <c r="I67" i="14"/>
  <c r="I13" i="14"/>
  <c r="I31" i="14"/>
  <c r="I67" i="2"/>
  <c r="X66" i="2" l="1"/>
  <c r="X12" i="14"/>
  <c r="X66" i="14"/>
  <c r="X30" i="14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X11" i="2"/>
  <c r="I66" i="2"/>
  <c r="X65" i="2" l="1"/>
  <c r="I136" i="6"/>
  <c r="I66" i="14"/>
  <c r="I48" i="14"/>
  <c r="I30" i="14"/>
  <c r="I12" i="14"/>
  <c r="X29" i="14" l="1"/>
  <c r="X47" i="14"/>
  <c r="X11" i="14"/>
  <c r="X65" i="14"/>
  <c r="I118" i="6"/>
  <c r="I154" i="6"/>
  <c r="I368" i="8"/>
  <c r="I153" i="6" l="1"/>
  <c r="X10" i="2" l="1"/>
  <c r="X82" i="2"/>
  <c r="X28" i="2"/>
  <c r="X46" i="2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X64" i="2" l="1"/>
  <c r="X64" i="14"/>
  <c r="X46" i="14"/>
  <c r="X28" i="14"/>
  <c r="V26" i="4" l="1"/>
  <c r="V62" i="4"/>
  <c r="V134" i="4"/>
  <c r="Q83" i="10"/>
  <c r="V8" i="4"/>
  <c r="O83" i="10"/>
  <c r="V80" i="4"/>
  <c r="V152" i="4"/>
  <c r="V98" i="4"/>
  <c r="V44" i="4"/>
  <c r="V116" i="4"/>
  <c r="X81" i="2"/>
  <c r="X9" i="2"/>
  <c r="X45" i="2"/>
  <c r="X27" i="2"/>
  <c r="I421" i="7"/>
  <c r="I439" i="7"/>
  <c r="I457" i="7"/>
  <c r="I475" i="7"/>
  <c r="I367" i="7"/>
  <c r="I11" i="14"/>
  <c r="I331" i="7"/>
  <c r="I385" i="7"/>
  <c r="I349" i="7"/>
  <c r="I403" i="7"/>
  <c r="I64" i="2"/>
  <c r="X63" i="2" l="1"/>
  <c r="X10" i="14"/>
  <c r="I116" i="6"/>
  <c r="I64" i="14"/>
  <c r="I46" i="14"/>
  <c r="I28" i="14"/>
  <c r="I10" i="14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K7" i="4" l="1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X26" i="2"/>
  <c r="X44" i="2"/>
  <c r="X80" i="2"/>
  <c r="X8" i="2"/>
  <c r="X45" i="14"/>
  <c r="X27" i="14"/>
  <c r="X63" i="14"/>
  <c r="X9" i="14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X62" i="2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W215" i="7"/>
  <c r="W251" i="7"/>
  <c r="W287" i="7"/>
  <c r="W323" i="7"/>
  <c r="W197" i="7"/>
  <c r="W233" i="7"/>
  <c r="W269" i="7"/>
  <c r="W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X44" i="14" l="1"/>
  <c r="X62" i="14"/>
  <c r="X8" i="14"/>
  <c r="X26" i="14"/>
  <c r="W18" i="7"/>
  <c r="W54" i="7"/>
  <c r="W90" i="7"/>
  <c r="W162" i="7"/>
  <c r="W72" i="7"/>
  <c r="W108" i="7"/>
  <c r="W144" i="7"/>
  <c r="W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U89" i="4"/>
  <c r="I164" i="4"/>
  <c r="U161" i="4"/>
  <c r="U17" i="4"/>
  <c r="U107" i="4"/>
  <c r="U35" i="4"/>
  <c r="U125" i="4"/>
  <c r="X79" i="2"/>
  <c r="X7" i="2"/>
  <c r="X25" i="2"/>
  <c r="X43" i="2"/>
  <c r="W466" i="7"/>
  <c r="W430" i="7"/>
  <c r="W394" i="7"/>
  <c r="W358" i="7"/>
  <c r="W484" i="7"/>
  <c r="W448" i="7"/>
  <c r="W412" i="7"/>
  <c r="W376" i="7"/>
  <c r="W340" i="7"/>
  <c r="I62" i="2"/>
  <c r="Y129" i="3" l="1"/>
  <c r="AA145" i="3"/>
  <c r="Y147" i="3"/>
  <c r="AA109" i="3"/>
  <c r="Y111" i="3"/>
  <c r="AA73" i="3"/>
  <c r="Y75" i="3"/>
  <c r="Y57" i="3"/>
  <c r="AA55" i="3"/>
  <c r="AA37" i="3"/>
  <c r="Y39" i="3"/>
  <c r="X19" i="2"/>
  <c r="Y21" i="2" s="1"/>
  <c r="X37" i="2"/>
  <c r="Y39" i="2" s="1"/>
  <c r="X55" i="2"/>
  <c r="Y57" i="2" s="1"/>
  <c r="X91" i="2"/>
  <c r="Y92" i="2" s="1"/>
  <c r="X61" i="2"/>
  <c r="I62" i="14"/>
  <c r="I44" i="14"/>
  <c r="I26" i="14"/>
  <c r="I8" i="14"/>
  <c r="V356" i="8"/>
  <c r="H483" i="8"/>
  <c r="H484" i="8"/>
  <c r="AA127" i="3" l="1"/>
  <c r="Y93" i="3"/>
  <c r="AA91" i="3"/>
  <c r="Y164" i="3"/>
  <c r="AA163" i="3"/>
  <c r="X56" i="2"/>
  <c r="X38" i="2"/>
  <c r="X20" i="2"/>
  <c r="X73" i="2"/>
  <c r="X7" i="14"/>
  <c r="X61" i="14"/>
  <c r="X43" i="14"/>
  <c r="X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W53" i="7"/>
  <c r="W196" i="7"/>
  <c r="W268" i="7"/>
  <c r="W71" i="7"/>
  <c r="W143" i="7"/>
  <c r="W214" i="7"/>
  <c r="W286" i="7"/>
  <c r="W17" i="7"/>
  <c r="W89" i="7"/>
  <c r="W161" i="7"/>
  <c r="W232" i="7"/>
  <c r="W304" i="7"/>
  <c r="W107" i="7"/>
  <c r="W178" i="7"/>
  <c r="W250" i="7"/>
  <c r="W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X55" i="14" l="1"/>
  <c r="Y57" i="14" s="1"/>
  <c r="X73" i="14"/>
  <c r="X37" i="14"/>
  <c r="X19" i="14"/>
  <c r="Y21" i="14" s="1"/>
  <c r="X74" i="2"/>
  <c r="Y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W411" i="7"/>
  <c r="W375" i="7"/>
  <c r="W393" i="7"/>
  <c r="W357" i="7"/>
  <c r="W483" i="7"/>
  <c r="W339" i="7"/>
  <c r="W447" i="7"/>
  <c r="W429" i="7"/>
  <c r="W465" i="7"/>
  <c r="W71" i="6"/>
  <c r="W89" i="6"/>
  <c r="G130" i="6"/>
  <c r="H130" i="6" s="1"/>
  <c r="I130" i="6" s="1"/>
  <c r="J130" i="6" s="1"/>
  <c r="K130" i="6" s="1"/>
  <c r="L130" i="6" s="1"/>
  <c r="I19" i="6"/>
  <c r="X38" i="14" l="1"/>
  <c r="Y39" i="14"/>
  <c r="X20" i="14"/>
  <c r="Y74" i="14"/>
  <c r="X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W36" i="2"/>
  <c r="W35" i="2"/>
  <c r="I37" i="2"/>
  <c r="J39" i="2" s="1"/>
  <c r="W53" i="2"/>
  <c r="W54" i="2"/>
  <c r="I55" i="2"/>
  <c r="J57" i="2" s="1"/>
  <c r="I20" i="6"/>
  <c r="W142" i="6"/>
  <c r="W18" i="6"/>
  <c r="I73" i="5"/>
  <c r="I37" i="5"/>
  <c r="J39" i="5" s="1"/>
  <c r="I55" i="5"/>
  <c r="J57" i="5" s="1"/>
  <c r="I19" i="5"/>
  <c r="J21" i="5" s="1"/>
  <c r="W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W90" i="3"/>
  <c r="W89" i="3"/>
  <c r="W108" i="3"/>
  <c r="W107" i="3"/>
  <c r="W36" i="3"/>
  <c r="W35" i="3"/>
  <c r="W18" i="2"/>
  <c r="W17" i="2"/>
  <c r="W18" i="1"/>
  <c r="W54" i="1"/>
  <c r="W53" i="1"/>
  <c r="I25" i="14"/>
  <c r="I43" i="14"/>
  <c r="I61" i="14"/>
  <c r="I7" i="14"/>
  <c r="W25" i="6"/>
  <c r="V36" i="6"/>
  <c r="I113" i="6"/>
  <c r="H37" i="6"/>
  <c r="I39" i="6" s="1"/>
  <c r="I131" i="6"/>
  <c r="W17" i="6"/>
  <c r="W88" i="3"/>
  <c r="W34" i="3"/>
  <c r="W52" i="2"/>
  <c r="W34" i="2"/>
  <c r="I126" i="6" l="1"/>
  <c r="W124" i="6"/>
  <c r="I73" i="14"/>
  <c r="J74" i="14" s="1"/>
  <c r="I55" i="14"/>
  <c r="J57" i="14" s="1"/>
  <c r="W36" i="14"/>
  <c r="I37" i="14"/>
  <c r="J39" i="14" s="1"/>
  <c r="I19" i="14"/>
  <c r="J21" i="14" s="1"/>
  <c r="W16" i="7"/>
  <c r="W88" i="7"/>
  <c r="W177" i="7"/>
  <c r="W249" i="7"/>
  <c r="W106" i="7"/>
  <c r="W195" i="7"/>
  <c r="W267" i="7"/>
  <c r="W52" i="7"/>
  <c r="W124" i="7"/>
  <c r="W213" i="7"/>
  <c r="W285" i="7"/>
  <c r="W70" i="7"/>
  <c r="W160" i="7"/>
  <c r="W231" i="7"/>
  <c r="W321" i="7"/>
  <c r="W70" i="6"/>
  <c r="W88" i="6"/>
  <c r="I20" i="5"/>
  <c r="I38" i="5"/>
  <c r="I74" i="5"/>
  <c r="I56" i="5"/>
  <c r="W17" i="5"/>
  <c r="H36" i="14"/>
  <c r="W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W106" i="3"/>
  <c r="W16" i="2"/>
  <c r="W18" i="14"/>
  <c r="W72" i="14"/>
  <c r="W17" i="1"/>
  <c r="W54" i="14"/>
  <c r="W52" i="1"/>
  <c r="W37" i="6"/>
  <c r="X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W392" i="7"/>
  <c r="W374" i="7"/>
  <c r="W338" i="7"/>
  <c r="W356" i="7"/>
  <c r="W482" i="7"/>
  <c r="W446" i="7"/>
  <c r="W428" i="7"/>
  <c r="W410" i="7"/>
  <c r="W141" i="6"/>
  <c r="W123" i="6"/>
  <c r="W53" i="14"/>
  <c r="W17" i="14"/>
  <c r="W71" i="14"/>
  <c r="W15" i="7" l="1"/>
  <c r="W30" i="7"/>
  <c r="W48" i="7"/>
  <c r="W66" i="7"/>
  <c r="W84" i="7"/>
  <c r="W102" i="7"/>
  <c r="W120" i="7"/>
  <c r="W156" i="7"/>
  <c r="W173" i="7"/>
  <c r="W191" i="7"/>
  <c r="W209" i="7"/>
  <c r="W227" i="7"/>
  <c r="W245" i="7"/>
  <c r="W263" i="7"/>
  <c r="W320" i="7"/>
  <c r="W284" i="7"/>
  <c r="W12" i="7"/>
  <c r="W51" i="7"/>
  <c r="W87" i="7"/>
  <c r="W105" i="7"/>
  <c r="W123" i="7"/>
  <c r="W159" i="7"/>
  <c r="W176" i="7"/>
  <c r="W194" i="7"/>
  <c r="W212" i="7"/>
  <c r="W230" i="7"/>
  <c r="W248" i="7"/>
  <c r="W266" i="7"/>
  <c r="W283" i="7"/>
  <c r="W319" i="7"/>
  <c r="W31" i="7"/>
  <c r="W33" i="7"/>
  <c r="W69" i="7"/>
  <c r="W13" i="7"/>
  <c r="W32" i="7"/>
  <c r="W50" i="7"/>
  <c r="W68" i="7"/>
  <c r="W86" i="7"/>
  <c r="W104" i="7"/>
  <c r="W122" i="7"/>
  <c r="W158" i="7"/>
  <c r="W175" i="7"/>
  <c r="W193" i="7"/>
  <c r="W211" i="7"/>
  <c r="W229" i="7"/>
  <c r="W247" i="7"/>
  <c r="W265" i="7"/>
  <c r="W282" i="7"/>
  <c r="W318" i="7"/>
  <c r="W14" i="7"/>
  <c r="W49" i="7"/>
  <c r="W67" i="7"/>
  <c r="W85" i="7"/>
  <c r="W103" i="7"/>
  <c r="W121" i="7"/>
  <c r="W157" i="7"/>
  <c r="W174" i="7"/>
  <c r="W192" i="7"/>
  <c r="W210" i="7"/>
  <c r="W228" i="7"/>
  <c r="W246" i="7"/>
  <c r="W264" i="7"/>
  <c r="W281" i="7"/>
  <c r="W317" i="7"/>
  <c r="W69" i="6"/>
  <c r="W87" i="6"/>
  <c r="W16" i="6"/>
  <c r="H53" i="14"/>
  <c r="W52" i="14" s="1"/>
  <c r="W16" i="5"/>
  <c r="H35" i="14"/>
  <c r="W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W34" i="14" l="1"/>
  <c r="W478" i="7"/>
  <c r="W425" i="7"/>
  <c r="W335" i="7"/>
  <c r="W390" i="7"/>
  <c r="W354" i="7"/>
  <c r="W409" i="7"/>
  <c r="W373" i="7"/>
  <c r="W481" i="7"/>
  <c r="W389" i="7"/>
  <c r="W353" i="7"/>
  <c r="W443" i="7"/>
  <c r="W480" i="7"/>
  <c r="W427" i="7"/>
  <c r="W337" i="7"/>
  <c r="W406" i="7"/>
  <c r="W370" i="7"/>
  <c r="W442" i="7"/>
  <c r="W408" i="7"/>
  <c r="W372" i="7"/>
  <c r="W391" i="7"/>
  <c r="W355" i="7"/>
  <c r="W445" i="7"/>
  <c r="W424" i="7"/>
  <c r="W334" i="7"/>
  <c r="W407" i="7"/>
  <c r="W371" i="7"/>
  <c r="W479" i="7"/>
  <c r="W426" i="7"/>
  <c r="W336" i="7"/>
  <c r="W444" i="7"/>
  <c r="W388" i="7"/>
  <c r="W352" i="7"/>
  <c r="W140" i="6"/>
  <c r="W122" i="6"/>
  <c r="W70" i="14"/>
  <c r="W16" i="14"/>
  <c r="W51" i="2"/>
  <c r="W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W33" i="3"/>
  <c r="W87" i="3"/>
  <c r="W15" i="3"/>
  <c r="W105" i="3"/>
  <c r="W15" i="2"/>
  <c r="W15" i="1"/>
  <c r="W51" i="1"/>
  <c r="W86" i="6" l="1"/>
  <c r="W15" i="6"/>
  <c r="W68" i="6"/>
  <c r="H52" i="14"/>
  <c r="H16" i="14"/>
  <c r="W15" i="5"/>
  <c r="H34" i="14"/>
  <c r="H140" i="6"/>
  <c r="H70" i="14"/>
  <c r="H122" i="6"/>
  <c r="W33" i="14" l="1"/>
  <c r="W121" i="6"/>
  <c r="W139" i="6"/>
  <c r="W15" i="14"/>
  <c r="W51" i="14"/>
  <c r="W69" i="14"/>
  <c r="W50" i="2"/>
  <c r="W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W86" i="3"/>
  <c r="W104" i="3"/>
  <c r="W14" i="3"/>
  <c r="W32" i="3"/>
  <c r="W14" i="2"/>
  <c r="W14" i="1"/>
  <c r="W50" i="1"/>
  <c r="W67" i="6" l="1"/>
  <c r="W14" i="6"/>
  <c r="W85" i="6"/>
  <c r="H51" i="14"/>
  <c r="H33" i="14"/>
  <c r="H139" i="6"/>
  <c r="H69" i="14"/>
  <c r="H121" i="6"/>
  <c r="W32" i="14" l="1"/>
  <c r="W120" i="6"/>
  <c r="W138" i="6"/>
  <c r="W50" i="14"/>
  <c r="W68" i="14"/>
  <c r="W49" i="2"/>
  <c r="W31" i="2"/>
  <c r="W66" i="6" l="1"/>
  <c r="W84" i="6"/>
  <c r="W13" i="6"/>
  <c r="H15" i="14"/>
  <c r="W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W13" i="3"/>
  <c r="W103" i="3"/>
  <c r="W31" i="3"/>
  <c r="W85" i="3"/>
  <c r="W13" i="2"/>
  <c r="W13" i="1"/>
  <c r="W49" i="1"/>
  <c r="H138" i="6"/>
  <c r="H120" i="6"/>
  <c r="W137" i="6" l="1"/>
  <c r="W119" i="6"/>
  <c r="W14" i="14"/>
  <c r="W48" i="2"/>
  <c r="W30" i="2"/>
  <c r="H50" i="14" l="1"/>
  <c r="W49" i="14" s="1"/>
  <c r="H14" i="14"/>
  <c r="W13" i="14" s="1"/>
  <c r="W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W102" i="3"/>
  <c r="W30" i="3"/>
  <c r="W12" i="3"/>
  <c r="W84" i="3"/>
  <c r="W12" i="2"/>
  <c r="W48" i="1"/>
  <c r="W12" i="1"/>
  <c r="H68" i="14"/>
  <c r="W31" i="14" l="1"/>
  <c r="W67" i="14"/>
  <c r="W47" i="2"/>
  <c r="W29" i="2"/>
  <c r="V333" i="8" l="1"/>
  <c r="V351" i="8"/>
  <c r="V315" i="8"/>
  <c r="W11" i="7"/>
  <c r="W47" i="7"/>
  <c r="W101" i="7"/>
  <c r="W190" i="7"/>
  <c r="W65" i="7"/>
  <c r="W172" i="7"/>
  <c r="W244" i="7"/>
  <c r="W316" i="7"/>
  <c r="W83" i="7"/>
  <c r="W155" i="7"/>
  <c r="W226" i="7"/>
  <c r="W243" i="7"/>
  <c r="W280" i="7"/>
  <c r="W64" i="7"/>
  <c r="W82" i="7"/>
  <c r="W119" i="7"/>
  <c r="W154" i="7"/>
  <c r="W208" i="7"/>
  <c r="W225" i="7"/>
  <c r="W262" i="7"/>
  <c r="W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W10" i="7"/>
  <c r="W170" i="7"/>
  <c r="W314" i="7"/>
  <c r="V224" i="8"/>
  <c r="V261" i="8"/>
  <c r="V278" i="8"/>
  <c r="V512" i="8"/>
  <c r="V530" i="8"/>
  <c r="W11" i="3"/>
  <c r="W101" i="3"/>
  <c r="H31" i="14"/>
  <c r="W65" i="6"/>
  <c r="W63" i="7"/>
  <c r="W118" i="7"/>
  <c r="W153" i="7"/>
  <c r="W207" i="7"/>
  <c r="W224" i="7"/>
  <c r="W261" i="7"/>
  <c r="W278" i="7"/>
  <c r="V243" i="8"/>
  <c r="V350" i="8"/>
  <c r="H13" i="14"/>
  <c r="W12" i="5"/>
  <c r="W27" i="7"/>
  <c r="H477" i="8"/>
  <c r="V189" i="8"/>
  <c r="V279" i="8"/>
  <c r="V314" i="8"/>
  <c r="V332" i="8"/>
  <c r="W11" i="1"/>
  <c r="W11" i="2"/>
  <c r="W29" i="3"/>
  <c r="H49" i="14"/>
  <c r="W83" i="6"/>
  <c r="W46" i="7"/>
  <c r="W100" i="7"/>
  <c r="W117" i="7"/>
  <c r="W189" i="7"/>
  <c r="W206" i="7"/>
  <c r="W260" i="7"/>
  <c r="V206" i="8"/>
  <c r="W47" i="1"/>
  <c r="W83" i="3"/>
  <c r="W12" i="6"/>
  <c r="H476" i="8"/>
  <c r="V188" i="8"/>
  <c r="V207" i="8"/>
  <c r="V242" i="8"/>
  <c r="W9" i="7"/>
  <c r="W28" i="7"/>
  <c r="W45" i="7"/>
  <c r="W99" i="7"/>
  <c r="W171" i="7"/>
  <c r="W188" i="7"/>
  <c r="W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W30" i="14" l="1"/>
  <c r="V494" i="8"/>
  <c r="W404" i="7"/>
  <c r="V492" i="8"/>
  <c r="V510" i="8"/>
  <c r="W386" i="7"/>
  <c r="W423" i="7"/>
  <c r="W369" i="7"/>
  <c r="W477" i="7"/>
  <c r="W333" i="7"/>
  <c r="W351" i="7"/>
  <c r="W441" i="7"/>
  <c r="W387" i="7"/>
  <c r="W405" i="7"/>
  <c r="W66" i="14"/>
  <c r="W48" i="14"/>
  <c r="W12" i="14"/>
  <c r="W421" i="7"/>
  <c r="W136" i="6"/>
  <c r="V493" i="8"/>
  <c r="V529" i="8"/>
  <c r="W422" i="7"/>
  <c r="W368" i="7"/>
  <c r="W475" i="7"/>
  <c r="W367" i="7"/>
  <c r="W332" i="7"/>
  <c r="W350" i="7"/>
  <c r="V440" i="8"/>
  <c r="W331" i="7"/>
  <c r="W476" i="7"/>
  <c r="W349" i="7"/>
  <c r="V421" i="8"/>
  <c r="V475" i="8"/>
  <c r="V511" i="8"/>
  <c r="V458" i="8"/>
  <c r="V476" i="8"/>
  <c r="V422" i="8"/>
  <c r="W439" i="7"/>
  <c r="W385" i="7"/>
  <c r="W118" i="6"/>
  <c r="V457" i="8"/>
  <c r="W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W46" i="2"/>
  <c r="W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W100" i="3"/>
  <c r="W28" i="3"/>
  <c r="H48" i="14"/>
  <c r="W82" i="6"/>
  <c r="V9" i="8"/>
  <c r="W46" i="1"/>
  <c r="H30" i="14"/>
  <c r="W10" i="2"/>
  <c r="W10" i="3"/>
  <c r="W64" i="6"/>
  <c r="W10" i="1"/>
  <c r="W82" i="3"/>
  <c r="H12" i="14"/>
  <c r="W11" i="5"/>
  <c r="W11" i="6"/>
  <c r="W44" i="7"/>
  <c r="W116" i="7"/>
  <c r="W205" i="7"/>
  <c r="W277" i="7"/>
  <c r="W62" i="7"/>
  <c r="W152" i="7"/>
  <c r="W223" i="7"/>
  <c r="W313" i="7"/>
  <c r="W25" i="7"/>
  <c r="W97" i="7"/>
  <c r="W186" i="7"/>
  <c r="W258" i="7"/>
  <c r="W26" i="7"/>
  <c r="W98" i="7"/>
  <c r="W187" i="7"/>
  <c r="W259" i="7"/>
  <c r="V7" i="8"/>
  <c r="H126" i="11"/>
  <c r="H403" i="8"/>
  <c r="V485" i="8"/>
  <c r="V431" i="8"/>
  <c r="V253" i="8"/>
  <c r="V217" i="8"/>
  <c r="W43" i="7"/>
  <c r="W115" i="7"/>
  <c r="W204" i="7"/>
  <c r="W276" i="7"/>
  <c r="H367" i="8"/>
  <c r="V8" i="8"/>
  <c r="H387" i="8"/>
  <c r="K126" i="11"/>
  <c r="V467" i="8"/>
  <c r="V289" i="8"/>
  <c r="W61" i="7"/>
  <c r="W151" i="7"/>
  <c r="W222" i="7"/>
  <c r="W312" i="7"/>
  <c r="H368" i="8"/>
  <c r="H386" i="8"/>
  <c r="H405" i="8"/>
  <c r="V235" i="8"/>
  <c r="V503" i="8"/>
  <c r="V325" i="8"/>
  <c r="W7" i="7"/>
  <c r="W168" i="7"/>
  <c r="W8" i="7"/>
  <c r="W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W45" i="2"/>
  <c r="W27" i="2"/>
  <c r="V368" i="8" l="1"/>
  <c r="W366" i="7"/>
  <c r="W474" i="7"/>
  <c r="W438" i="7"/>
  <c r="W384" i="7"/>
  <c r="W487" i="8"/>
  <c r="W540" i="8"/>
  <c r="W505" i="8"/>
  <c r="W451" i="8"/>
  <c r="W523" i="8"/>
  <c r="W469" i="8"/>
  <c r="W433" i="8"/>
  <c r="U376" i="8"/>
  <c r="U412" i="8"/>
  <c r="U394" i="8"/>
  <c r="W29" i="14"/>
  <c r="W37" i="7"/>
  <c r="U99" i="4"/>
  <c r="W99" i="4" s="1"/>
  <c r="W47" i="14"/>
  <c r="U27" i="4"/>
  <c r="W27" i="4" s="1"/>
  <c r="V367" i="8"/>
  <c r="U9" i="4"/>
  <c r="W9" i="4" s="1"/>
  <c r="U117" i="4"/>
  <c r="W117" i="4" s="1"/>
  <c r="U63" i="4"/>
  <c r="W63" i="4" s="1"/>
  <c r="W65" i="14"/>
  <c r="W11" i="14"/>
  <c r="V403" i="8"/>
  <c r="U81" i="4"/>
  <c r="W81" i="4" s="1"/>
  <c r="W117" i="6"/>
  <c r="V385" i="8"/>
  <c r="W135" i="6"/>
  <c r="H29" i="14"/>
  <c r="W28" i="14" s="1"/>
  <c r="W63" i="6"/>
  <c r="H47" i="14"/>
  <c r="W81" i="6"/>
  <c r="W9" i="5"/>
  <c r="H11" i="14"/>
  <c r="W10" i="5"/>
  <c r="W10" i="6"/>
  <c r="Q96" i="10"/>
  <c r="U25" i="4"/>
  <c r="Q123" i="10"/>
  <c r="T72" i="4"/>
  <c r="T108" i="4"/>
  <c r="W45" i="1"/>
  <c r="W81" i="3"/>
  <c r="U26" i="4"/>
  <c r="W26" i="4" s="1"/>
  <c r="U116" i="4"/>
  <c r="W116" i="4" s="1"/>
  <c r="U7" i="4"/>
  <c r="W7" i="4" s="1"/>
  <c r="U97" i="4"/>
  <c r="W9" i="3"/>
  <c r="W99" i="3"/>
  <c r="U62" i="4"/>
  <c r="W62" i="4" s="1"/>
  <c r="Q124" i="10"/>
  <c r="U61" i="4"/>
  <c r="Q95" i="10"/>
  <c r="T36" i="4"/>
  <c r="Q137" i="10"/>
  <c r="T90" i="4"/>
  <c r="T126" i="4"/>
  <c r="W9" i="1"/>
  <c r="W9" i="2"/>
  <c r="W27" i="3"/>
  <c r="U80" i="4"/>
  <c r="W80" i="4" s="1"/>
  <c r="Q138" i="10"/>
  <c r="U79" i="4"/>
  <c r="U115" i="4"/>
  <c r="U8" i="4"/>
  <c r="W8" i="4" s="1"/>
  <c r="U98" i="4"/>
  <c r="W98" i="4" s="1"/>
  <c r="V401" i="8"/>
  <c r="V432" i="8"/>
  <c r="W420" i="7"/>
  <c r="W270" i="7"/>
  <c r="W419" i="7"/>
  <c r="V196" i="7"/>
  <c r="V197" i="7"/>
  <c r="V268" i="7"/>
  <c r="V269" i="7"/>
  <c r="V450" i="8"/>
  <c r="W180" i="7"/>
  <c r="W329" i="7"/>
  <c r="W324" i="7"/>
  <c r="W473" i="7"/>
  <c r="W163" i="7"/>
  <c r="W216" i="7"/>
  <c r="W365" i="7"/>
  <c r="W55" i="7"/>
  <c r="V214" i="7"/>
  <c r="V215" i="7"/>
  <c r="V286" i="7"/>
  <c r="V287" i="7"/>
  <c r="V384" i="8"/>
  <c r="W330" i="7"/>
  <c r="W19" i="7"/>
  <c r="V19" i="8"/>
  <c r="V366" i="8"/>
  <c r="V486" i="8"/>
  <c r="V383" i="8"/>
  <c r="V365" i="8"/>
  <c r="W348" i="7"/>
  <c r="W109" i="7"/>
  <c r="V232" i="7"/>
  <c r="V233" i="7"/>
  <c r="V322" i="7"/>
  <c r="V323" i="7"/>
  <c r="V522" i="8"/>
  <c r="V504" i="8"/>
  <c r="W234" i="7"/>
  <c r="W383" i="7"/>
  <c r="W73" i="7"/>
  <c r="V468" i="8"/>
  <c r="W288" i="7"/>
  <c r="W437" i="7"/>
  <c r="W127" i="7"/>
  <c r="V402" i="8"/>
  <c r="W198" i="7"/>
  <c r="W347" i="7"/>
  <c r="W9" i="6"/>
  <c r="W62" i="6"/>
  <c r="W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W8" i="6"/>
  <c r="V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V18" i="7"/>
  <c r="V72" i="7"/>
  <c r="H73" i="7"/>
  <c r="I75" i="7" s="1"/>
  <c r="V162" i="7"/>
  <c r="H163" i="7"/>
  <c r="I164" i="7" s="1"/>
  <c r="H37" i="7"/>
  <c r="I39" i="7" s="1"/>
  <c r="V36" i="7"/>
  <c r="H109" i="7"/>
  <c r="I111" i="7" s="1"/>
  <c r="V108" i="7"/>
  <c r="H55" i="7"/>
  <c r="I57" i="7" s="1"/>
  <c r="V54" i="7"/>
  <c r="V126" i="7"/>
  <c r="H127" i="7"/>
  <c r="I129" i="7" s="1"/>
  <c r="W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V71" i="7"/>
  <c r="V17" i="7"/>
  <c r="V161" i="7"/>
  <c r="V35" i="7"/>
  <c r="V107" i="7"/>
  <c r="V178" i="7"/>
  <c r="V53" i="7"/>
  <c r="V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X57" i="7"/>
  <c r="X129" i="7"/>
  <c r="X75" i="7"/>
  <c r="X21" i="7"/>
  <c r="X325" i="7"/>
  <c r="X39" i="7"/>
  <c r="X164" i="7"/>
  <c r="X111" i="7"/>
  <c r="X200" i="7"/>
  <c r="X218" i="7"/>
  <c r="X236" i="7"/>
  <c r="X272" i="7"/>
  <c r="X290" i="7"/>
  <c r="X182" i="7"/>
  <c r="W21" i="8"/>
  <c r="W27" i="14"/>
  <c r="W10" i="14"/>
  <c r="W46" i="14"/>
  <c r="W64" i="14"/>
  <c r="W134" i="6"/>
  <c r="W116" i="6"/>
  <c r="W63" i="14"/>
  <c r="W9" i="14"/>
  <c r="W45" i="14"/>
  <c r="U19" i="4"/>
  <c r="V21" i="4" s="1"/>
  <c r="W128" i="7"/>
  <c r="W449" i="7"/>
  <c r="W289" i="7"/>
  <c r="V375" i="7"/>
  <c r="W56" i="7"/>
  <c r="W377" i="7"/>
  <c r="W217" i="7"/>
  <c r="W341" i="7"/>
  <c r="W181" i="7"/>
  <c r="V430" i="7"/>
  <c r="V357" i="7"/>
  <c r="V413" i="8"/>
  <c r="V393" i="7"/>
  <c r="W20" i="7"/>
  <c r="V448" i="7"/>
  <c r="W38" i="7"/>
  <c r="W485" i="7"/>
  <c r="W359" i="7"/>
  <c r="W199" i="7"/>
  <c r="V484" i="7"/>
  <c r="W110" i="7"/>
  <c r="V395" i="8"/>
  <c r="V376" i="7"/>
  <c r="V429" i="7"/>
  <c r="V358" i="7"/>
  <c r="W74" i="7"/>
  <c r="W395" i="7"/>
  <c r="W235" i="7"/>
  <c r="V483" i="7"/>
  <c r="V394" i="7"/>
  <c r="V20" i="8"/>
  <c r="V377" i="8"/>
  <c r="V447" i="7"/>
  <c r="W431" i="7"/>
  <c r="W271" i="7"/>
  <c r="W133" i="6"/>
  <c r="W115" i="6"/>
  <c r="V340" i="7"/>
  <c r="H395" i="7"/>
  <c r="I397" i="7" s="1"/>
  <c r="H235" i="7"/>
  <c r="H199" i="7"/>
  <c r="H359" i="7"/>
  <c r="I361" i="7" s="1"/>
  <c r="H289" i="7"/>
  <c r="H449" i="7"/>
  <c r="I451" i="7" s="1"/>
  <c r="W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W114" i="6"/>
  <c r="H128" i="7"/>
  <c r="H38" i="7"/>
  <c r="H20" i="7"/>
  <c r="H110" i="7"/>
  <c r="H56" i="7"/>
  <c r="H74" i="7"/>
  <c r="H414" i="8"/>
  <c r="H378" i="8"/>
  <c r="H396" i="8"/>
  <c r="V339" i="7"/>
  <c r="V39" i="4" l="1"/>
  <c r="V93" i="4"/>
  <c r="V129" i="4"/>
  <c r="V75" i="4"/>
  <c r="V111" i="4"/>
  <c r="X486" i="7"/>
  <c r="X361" i="7"/>
  <c r="X379" i="7"/>
  <c r="X397" i="7"/>
  <c r="X433" i="7"/>
  <c r="X451" i="7"/>
  <c r="X343" i="7"/>
  <c r="W415" i="8"/>
  <c r="W397" i="8"/>
  <c r="W379" i="8"/>
  <c r="W396" i="7"/>
  <c r="W432" i="7"/>
  <c r="V414" i="8"/>
  <c r="W450" i="7"/>
  <c r="V396" i="8"/>
  <c r="W360" i="7"/>
  <c r="V378" i="8"/>
  <c r="W342" i="7"/>
  <c r="W378" i="7"/>
  <c r="H432" i="7"/>
  <c r="H360" i="7"/>
  <c r="H396" i="7"/>
  <c r="H342" i="7"/>
  <c r="H450" i="7"/>
  <c r="H378" i="7"/>
  <c r="W44" i="2"/>
  <c r="W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V321" i="7"/>
  <c r="V285" i="7"/>
  <c r="V267" i="7"/>
  <c r="V231" i="7"/>
  <c r="V213" i="7"/>
  <c r="V195" i="7"/>
  <c r="W62" i="1" l="1"/>
  <c r="W44" i="1"/>
  <c r="W8" i="1"/>
  <c r="G484" i="8"/>
  <c r="G483" i="8"/>
  <c r="W8" i="2"/>
  <c r="W26" i="3"/>
  <c r="W80" i="3"/>
  <c r="W8" i="3"/>
  <c r="W98" i="3"/>
  <c r="W25" i="5"/>
  <c r="W43" i="5"/>
  <c r="W7" i="5"/>
  <c r="W97" i="3"/>
  <c r="U195" i="8"/>
  <c r="U16" i="8"/>
  <c r="U428" i="8"/>
  <c r="U393" i="8"/>
  <c r="U429" i="8"/>
  <c r="U17" i="8"/>
  <c r="U196" i="8"/>
  <c r="W61" i="5"/>
  <c r="W60" i="6"/>
  <c r="W7" i="6"/>
  <c r="H132" i="6"/>
  <c r="W78" i="6"/>
  <c r="W25" i="1"/>
  <c r="W61" i="1"/>
  <c r="W25" i="2"/>
  <c r="W7" i="1"/>
  <c r="W43" i="1"/>
  <c r="W7" i="2"/>
  <c r="W43" i="2"/>
  <c r="W7" i="3"/>
  <c r="W19" i="3" s="1"/>
  <c r="W79" i="3"/>
  <c r="H63" i="14"/>
  <c r="H27" i="14"/>
  <c r="H9" i="14"/>
  <c r="H45" i="14"/>
  <c r="V16" i="7"/>
  <c r="V52" i="7"/>
  <c r="V124" i="7"/>
  <c r="V70" i="7"/>
  <c r="V160" i="7"/>
  <c r="V34" i="7"/>
  <c r="V106" i="7"/>
  <c r="V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X21" i="3" l="1"/>
  <c r="W37" i="5"/>
  <c r="X39" i="5" s="1"/>
  <c r="W73" i="5"/>
  <c r="X74" i="5" s="1"/>
  <c r="W19" i="5"/>
  <c r="W55" i="5"/>
  <c r="X57" i="5" s="1"/>
  <c r="W61" i="14"/>
  <c r="W73" i="1"/>
  <c r="X74" i="1" s="1"/>
  <c r="W43" i="14"/>
  <c r="W25" i="14"/>
  <c r="W26" i="14"/>
  <c r="W55" i="1"/>
  <c r="X57" i="1" s="1"/>
  <c r="W37" i="1"/>
  <c r="X39" i="1" s="1"/>
  <c r="W19" i="1"/>
  <c r="V392" i="7"/>
  <c r="V428" i="7"/>
  <c r="V446" i="7"/>
  <c r="V356" i="7"/>
  <c r="V374" i="7"/>
  <c r="V482" i="7"/>
  <c r="W19" i="2"/>
  <c r="X21" i="2" s="1"/>
  <c r="W37" i="2"/>
  <c r="X39" i="2" s="1"/>
  <c r="U537" i="8"/>
  <c r="U410" i="8"/>
  <c r="U519" i="8"/>
  <c r="U375" i="8"/>
  <c r="U482" i="8"/>
  <c r="W55" i="2"/>
  <c r="X57" i="2" s="1"/>
  <c r="W8" i="14"/>
  <c r="W62" i="14"/>
  <c r="W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V338" i="7"/>
  <c r="W7" i="14"/>
  <c r="W113" i="6"/>
  <c r="W72" i="6"/>
  <c r="X74" i="6" s="1"/>
  <c r="W19" i="6"/>
  <c r="X21" i="6" s="1"/>
  <c r="W90" i="6"/>
  <c r="X92" i="6" s="1"/>
  <c r="W131" i="6"/>
  <c r="W91" i="3"/>
  <c r="X93" i="3" s="1"/>
  <c r="W109" i="3"/>
  <c r="X111" i="3" s="1"/>
  <c r="W37" i="3"/>
  <c r="X39" i="3" s="1"/>
  <c r="W20" i="5" l="1"/>
  <c r="W56" i="5"/>
  <c r="W38" i="5"/>
  <c r="W73" i="14"/>
  <c r="X74" i="14" s="1"/>
  <c r="X21" i="5"/>
  <c r="W38" i="1"/>
  <c r="W20" i="1"/>
  <c r="X21" i="1"/>
  <c r="W56" i="1"/>
  <c r="W37" i="14"/>
  <c r="W125" i="6"/>
  <c r="X127" i="6" s="1"/>
  <c r="W19" i="14"/>
  <c r="W143" i="6"/>
  <c r="X145" i="6" s="1"/>
  <c r="W55" i="14"/>
  <c r="X39" i="14" l="1"/>
  <c r="X57" i="14"/>
  <c r="X21" i="14"/>
  <c r="W38" i="14"/>
  <c r="W56" i="14"/>
  <c r="W20" i="14"/>
  <c r="V159" i="7" l="1"/>
  <c r="V158" i="7"/>
  <c r="V157" i="7"/>
  <c r="V156" i="7"/>
  <c r="V152" i="7"/>
  <c r="V151" i="7"/>
  <c r="V155" i="7"/>
  <c r="V154" i="7"/>
  <c r="U162" i="7"/>
  <c r="V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Q24" i="2"/>
  <c r="R24" i="2" s="1"/>
  <c r="S24" i="2" s="1"/>
  <c r="T24" i="2" s="1"/>
  <c r="U24" i="2" s="1"/>
  <c r="C6" i="2"/>
  <c r="D6" i="2" s="1"/>
  <c r="E6" i="2" s="1"/>
  <c r="F6" i="2" s="1"/>
  <c r="G6" i="2" s="1"/>
  <c r="Q6" i="2"/>
  <c r="R6" i="2" s="1"/>
  <c r="S6" i="2" s="1"/>
  <c r="T6" i="2" s="1"/>
  <c r="Q60" i="1"/>
  <c r="R60" i="1" s="1"/>
  <c r="S60" i="1" s="1"/>
  <c r="T60" i="1" s="1"/>
  <c r="U60" i="1" s="1"/>
  <c r="V60" i="1" s="1"/>
  <c r="Q42" i="1"/>
  <c r="R42" i="1" s="1"/>
  <c r="S42" i="1" s="1"/>
  <c r="T42" i="1" s="1"/>
  <c r="U42" i="1" s="1"/>
  <c r="V42" i="1" s="1"/>
  <c r="Q24" i="1"/>
  <c r="R24" i="1" s="1"/>
  <c r="S24" i="1" s="1"/>
  <c r="T24" i="1" s="1"/>
  <c r="U24" i="1" s="1"/>
  <c r="V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V36" i="5"/>
  <c r="V54" i="5"/>
  <c r="H55" i="5"/>
  <c r="I57" i="5" s="1"/>
  <c r="V71" i="6"/>
  <c r="H72" i="6"/>
  <c r="I74" i="6" s="1"/>
  <c r="H73" i="5"/>
  <c r="V89" i="6"/>
  <c r="H131" i="6"/>
  <c r="H90" i="6"/>
  <c r="I92" i="6" s="1"/>
  <c r="V18" i="5"/>
  <c r="H19" i="5"/>
  <c r="I21" i="5" s="1"/>
  <c r="H19" i="6"/>
  <c r="I21" i="6" s="1"/>
  <c r="U36" i="2"/>
  <c r="U34" i="2"/>
  <c r="U32" i="2"/>
  <c r="U30" i="2"/>
  <c r="U28" i="2"/>
  <c r="U26" i="2"/>
  <c r="U35" i="2"/>
  <c r="U31" i="2"/>
  <c r="U27" i="2"/>
  <c r="U33" i="2"/>
  <c r="U29" i="2"/>
  <c r="U25" i="2"/>
  <c r="AB25" i="2" s="1"/>
  <c r="V54" i="2"/>
  <c r="V53" i="2"/>
  <c r="V90" i="3"/>
  <c r="V89" i="3"/>
  <c r="V18" i="6"/>
  <c r="V35" i="2"/>
  <c r="V33" i="2"/>
  <c r="V31" i="2"/>
  <c r="V29" i="2"/>
  <c r="V27" i="2"/>
  <c r="V34" i="2"/>
  <c r="V30" i="2"/>
  <c r="V26" i="2"/>
  <c r="V25" i="2"/>
  <c r="V36" i="2"/>
  <c r="V32" i="2"/>
  <c r="V28" i="2"/>
  <c r="V35" i="3"/>
  <c r="V36" i="3"/>
  <c r="V54" i="3"/>
  <c r="V53" i="3"/>
  <c r="V107" i="3"/>
  <c r="V108" i="3"/>
  <c r="V72" i="5"/>
  <c r="V72" i="1"/>
  <c r="H73" i="1"/>
  <c r="V18" i="2"/>
  <c r="H19" i="2"/>
  <c r="I21" i="2" s="1"/>
  <c r="H55" i="2"/>
  <c r="I57" i="2" s="1"/>
  <c r="H19" i="3"/>
  <c r="I21" i="3" s="1"/>
  <c r="H109" i="3"/>
  <c r="I111" i="3" s="1"/>
  <c r="T17" i="4"/>
  <c r="V36" i="1"/>
  <c r="H37" i="1"/>
  <c r="I39" i="1" s="1"/>
  <c r="H37" i="2"/>
  <c r="I39" i="2" s="1"/>
  <c r="V18" i="1"/>
  <c r="H19" i="1"/>
  <c r="I21" i="1" s="1"/>
  <c r="H37" i="3"/>
  <c r="I39" i="3" s="1"/>
  <c r="H91" i="3"/>
  <c r="I93" i="3" s="1"/>
  <c r="H55" i="1"/>
  <c r="I57" i="1" s="1"/>
  <c r="V54" i="1"/>
  <c r="H55" i="3"/>
  <c r="V53" i="1"/>
  <c r="T16" i="4"/>
  <c r="V71" i="1"/>
  <c r="V17" i="2"/>
  <c r="V35" i="1"/>
  <c r="V17" i="1"/>
  <c r="V163" i="7"/>
  <c r="W164" i="7" s="1"/>
  <c r="H113" i="6"/>
  <c r="H7" i="14"/>
  <c r="H61" i="14"/>
  <c r="H25" i="14"/>
  <c r="H43" i="14"/>
  <c r="T35" i="2"/>
  <c r="Q28" i="2"/>
  <c r="R25" i="2"/>
  <c r="B37" i="2"/>
  <c r="S29" i="2"/>
  <c r="S25" i="2"/>
  <c r="Q27" i="2"/>
  <c r="Q36" i="2"/>
  <c r="C37" i="2"/>
  <c r="S34" i="2"/>
  <c r="R33" i="2"/>
  <c r="G37" i="2"/>
  <c r="S30" i="2"/>
  <c r="R29" i="2"/>
  <c r="T27" i="2"/>
  <c r="S26" i="2"/>
  <c r="T30" i="2"/>
  <c r="Q32" i="2"/>
  <c r="P37" i="2"/>
  <c r="T31" i="2"/>
  <c r="T26" i="2"/>
  <c r="F37" i="2"/>
  <c r="T36" i="2"/>
  <c r="S35" i="2"/>
  <c r="R34" i="2"/>
  <c r="Q33" i="2"/>
  <c r="T32" i="2"/>
  <c r="S31" i="2"/>
  <c r="R30" i="2"/>
  <c r="Q29" i="2"/>
  <c r="T28" i="2"/>
  <c r="S27" i="2"/>
  <c r="R26" i="2"/>
  <c r="Q25" i="2"/>
  <c r="E37" i="2"/>
  <c r="S36" i="2"/>
  <c r="R35" i="2"/>
  <c r="Q34" i="2"/>
  <c r="T33" i="2"/>
  <c r="S32" i="2"/>
  <c r="R31" i="2"/>
  <c r="Q30" i="2"/>
  <c r="T29" i="2"/>
  <c r="S28" i="2"/>
  <c r="R27" i="2"/>
  <c r="Q26" i="2"/>
  <c r="T25" i="2"/>
  <c r="D37" i="2"/>
  <c r="R36" i="2"/>
  <c r="Q35" i="2"/>
  <c r="T34" i="2"/>
  <c r="S33" i="2"/>
  <c r="R32" i="2"/>
  <c r="Q31" i="2"/>
  <c r="R28" i="2"/>
  <c r="V52" i="2"/>
  <c r="V106" i="3"/>
  <c r="V88" i="3"/>
  <c r="V34" i="3"/>
  <c r="U356" i="8"/>
  <c r="U338" i="8"/>
  <c r="U320" i="8"/>
  <c r="U302" i="8"/>
  <c r="U284" i="8"/>
  <c r="U266" i="8"/>
  <c r="U248" i="8"/>
  <c r="U230" i="8"/>
  <c r="U212" i="8"/>
  <c r="U15" i="8"/>
  <c r="V230" i="7"/>
  <c r="I74" i="1" l="1"/>
  <c r="V142" i="6"/>
  <c r="V124" i="6"/>
  <c r="G482" i="8"/>
  <c r="U463" i="8"/>
  <c r="U194" i="8"/>
  <c r="U445" i="8"/>
  <c r="U517" i="8"/>
  <c r="V36" i="14"/>
  <c r="H20" i="5"/>
  <c r="H143" i="6"/>
  <c r="I145" i="6" s="1"/>
  <c r="H56" i="5"/>
  <c r="H38" i="5"/>
  <c r="U37" i="2"/>
  <c r="H125" i="6"/>
  <c r="I127" i="6" s="1"/>
  <c r="V54" i="14"/>
  <c r="V37" i="2"/>
  <c r="W39" i="2" s="1"/>
  <c r="V72" i="14"/>
  <c r="H73" i="14"/>
  <c r="I74" i="14" s="1"/>
  <c r="H55" i="14"/>
  <c r="I57" i="14" s="1"/>
  <c r="H39" i="2"/>
  <c r="H37" i="14"/>
  <c r="I39" i="14" s="1"/>
  <c r="H19" i="14"/>
  <c r="I21" i="14" s="1"/>
  <c r="V18" i="14"/>
  <c r="H56" i="1"/>
  <c r="H20" i="1"/>
  <c r="H38" i="1"/>
  <c r="V70" i="1"/>
  <c r="V16" i="1"/>
  <c r="V16" i="2"/>
  <c r="V52" i="1"/>
  <c r="V34" i="1"/>
  <c r="C39" i="2"/>
  <c r="S37" i="2"/>
  <c r="G39" i="2"/>
  <c r="R37" i="2"/>
  <c r="D39" i="2"/>
  <c r="T37" i="2"/>
  <c r="E39" i="2"/>
  <c r="F39" i="2"/>
  <c r="Q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U39" i="2"/>
  <c r="V39" i="2"/>
  <c r="H20" i="14"/>
  <c r="H38" i="14"/>
  <c r="H56" i="14"/>
  <c r="S39" i="2"/>
  <c r="R39" i="2"/>
  <c r="Q39" i="2"/>
  <c r="T39" i="2"/>
  <c r="V320" i="7"/>
  <c r="V284" i="7"/>
  <c r="V266" i="7"/>
  <c r="V212" i="7"/>
  <c r="V194" i="7"/>
  <c r="V176" i="7"/>
  <c r="V105" i="7"/>
  <c r="V33" i="7"/>
  <c r="V15" i="7"/>
  <c r="V53" i="5"/>
  <c r="V35" i="5"/>
  <c r="V481" i="7" l="1"/>
  <c r="V427" i="7"/>
  <c r="V355" i="7"/>
  <c r="V34" i="5"/>
  <c r="V52" i="5"/>
  <c r="G141" i="6"/>
  <c r="V87" i="6"/>
  <c r="G142" i="6"/>
  <c r="V88" i="6"/>
  <c r="V34" i="6"/>
  <c r="V69" i="6"/>
  <c r="H74" i="5"/>
  <c r="V35" i="6"/>
  <c r="V70" i="6"/>
  <c r="V69" i="7"/>
  <c r="V337" i="7"/>
  <c r="V51" i="7"/>
  <c r="V123" i="7"/>
  <c r="G18" i="14"/>
  <c r="V17" i="5"/>
  <c r="G54" i="14"/>
  <c r="V17" i="6"/>
  <c r="G36" i="14"/>
  <c r="V71" i="5"/>
  <c r="G482" i="7"/>
  <c r="G17" i="14"/>
  <c r="V16" i="5"/>
  <c r="G53" i="14"/>
  <c r="V16" i="6"/>
  <c r="V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V319" i="7"/>
  <c r="V283" i="7"/>
  <c r="V265" i="7"/>
  <c r="V229" i="7"/>
  <c r="V211" i="7"/>
  <c r="V193" i="7"/>
  <c r="V175" i="7"/>
  <c r="V104" i="7"/>
  <c r="V32" i="7"/>
  <c r="V14" i="7"/>
  <c r="V391" i="7" l="1"/>
  <c r="V445" i="7"/>
  <c r="V480" i="7"/>
  <c r="V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V354" i="7"/>
  <c r="V426" i="7"/>
  <c r="V140" i="6"/>
  <c r="V35" i="14"/>
  <c r="V53" i="14"/>
  <c r="V52" i="14"/>
  <c r="V34" i="14"/>
  <c r="V141" i="6"/>
  <c r="V17" i="14"/>
  <c r="V71" i="14"/>
  <c r="V50" i="7"/>
  <c r="V122" i="7"/>
  <c r="V68" i="7"/>
  <c r="V336" i="7"/>
  <c r="V123" i="6"/>
  <c r="T15" i="4"/>
  <c r="V70" i="14"/>
  <c r="V16" i="14"/>
  <c r="V122" i="6"/>
  <c r="T14" i="4"/>
  <c r="G355" i="7"/>
  <c r="G409" i="7"/>
  <c r="G391" i="7"/>
  <c r="G337" i="7"/>
  <c r="G481" i="7"/>
  <c r="G445" i="7"/>
  <c r="G373" i="7"/>
  <c r="G427" i="7"/>
  <c r="V444" i="7" l="1"/>
  <c r="V372" i="7"/>
  <c r="V390" i="7"/>
  <c r="V318" i="7"/>
  <c r="V282" i="7"/>
  <c r="V264" i="7"/>
  <c r="V228" i="7"/>
  <c r="V210" i="7"/>
  <c r="V192" i="7"/>
  <c r="V174" i="7"/>
  <c r="V103" i="7"/>
  <c r="V31" i="7"/>
  <c r="V13" i="7"/>
  <c r="V51" i="5"/>
  <c r="V33" i="5"/>
  <c r="V479" i="7" l="1"/>
  <c r="V353" i="7"/>
  <c r="V425" i="7"/>
  <c r="V33" i="6"/>
  <c r="V68" i="6"/>
  <c r="G140" i="6"/>
  <c r="V86" i="6"/>
  <c r="V51" i="2"/>
  <c r="V87" i="3"/>
  <c r="V33" i="3"/>
  <c r="V105" i="3"/>
  <c r="V49" i="7"/>
  <c r="V121" i="7"/>
  <c r="V67" i="7"/>
  <c r="V335" i="7"/>
  <c r="V69" i="1"/>
  <c r="V15" i="5"/>
  <c r="V33" i="1"/>
  <c r="V51" i="1"/>
  <c r="V15" i="3"/>
  <c r="V15" i="1"/>
  <c r="V15" i="2"/>
  <c r="V69" i="5"/>
  <c r="V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V389" i="7" l="1"/>
  <c r="V443" i="7"/>
  <c r="V371" i="7"/>
  <c r="V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V33" i="14"/>
  <c r="V51" i="14"/>
  <c r="V15" i="14"/>
  <c r="V69" i="14"/>
  <c r="V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V263" i="7"/>
  <c r="V317" i="7"/>
  <c r="V281" i="7"/>
  <c r="V227" i="7"/>
  <c r="V209" i="7"/>
  <c r="V191" i="7"/>
  <c r="V120" i="7"/>
  <c r="V66" i="7"/>
  <c r="V48" i="7"/>
  <c r="V50" i="5"/>
  <c r="V32" i="5"/>
  <c r="U370" i="8" l="1"/>
  <c r="V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V442" i="7"/>
  <c r="V370" i="7"/>
  <c r="V388" i="7"/>
  <c r="G139" i="6"/>
  <c r="V85" i="6"/>
  <c r="V32" i="6"/>
  <c r="V67" i="6"/>
  <c r="V32" i="3"/>
  <c r="V104" i="3"/>
  <c r="V86" i="3"/>
  <c r="V50" i="2"/>
  <c r="V173" i="7"/>
  <c r="V30" i="7"/>
  <c r="V102" i="7"/>
  <c r="V14" i="2"/>
  <c r="V68" i="1"/>
  <c r="V14" i="5"/>
  <c r="V14" i="1"/>
  <c r="T13" i="4"/>
  <c r="V14" i="3"/>
  <c r="V32" i="1"/>
  <c r="V50" i="1"/>
  <c r="V68" i="5"/>
  <c r="V14" i="6"/>
  <c r="V12" i="2"/>
  <c r="V13" i="2"/>
  <c r="V12" i="7"/>
  <c r="V10" i="2"/>
  <c r="V11" i="2"/>
  <c r="V9" i="2"/>
  <c r="V8" i="2"/>
  <c r="G69" i="14"/>
  <c r="V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V352" i="7" l="1"/>
  <c r="V424" i="7"/>
  <c r="V138" i="6"/>
  <c r="V32" i="14"/>
  <c r="V50" i="14"/>
  <c r="V68" i="14"/>
  <c r="V14" i="14"/>
  <c r="V120" i="6"/>
  <c r="V334" i="7"/>
  <c r="V19" i="2"/>
  <c r="W21" i="2" s="1"/>
  <c r="V43" i="2" l="1"/>
  <c r="V45" i="2"/>
  <c r="V47" i="2"/>
  <c r="V85" i="3"/>
  <c r="V49" i="2"/>
  <c r="U43" i="2"/>
  <c r="AB43" i="2" s="1"/>
  <c r="U53" i="2"/>
  <c r="U51" i="2"/>
  <c r="U49" i="2"/>
  <c r="U47" i="2"/>
  <c r="U45" i="2"/>
  <c r="U52" i="2"/>
  <c r="U48" i="2"/>
  <c r="U44" i="2"/>
  <c r="U54" i="2"/>
  <c r="U50" i="2"/>
  <c r="U46" i="2"/>
  <c r="V44" i="2"/>
  <c r="V46" i="2"/>
  <c r="V48" i="2"/>
  <c r="V31" i="3"/>
  <c r="V103" i="3"/>
  <c r="V67" i="1"/>
  <c r="V13" i="1"/>
  <c r="V13" i="3"/>
  <c r="V31" i="1"/>
  <c r="V49" i="1"/>
  <c r="R7" i="2"/>
  <c r="R9" i="2"/>
  <c r="R12" i="2"/>
  <c r="R14" i="2"/>
  <c r="R11" i="2"/>
  <c r="R8" i="2"/>
  <c r="R10" i="2"/>
  <c r="R13" i="2"/>
  <c r="S14" i="2"/>
  <c r="S13" i="2"/>
  <c r="S11" i="2"/>
  <c r="S12" i="2"/>
  <c r="S7" i="2"/>
  <c r="S8" i="2"/>
  <c r="S10" i="2"/>
  <c r="S9" i="2"/>
  <c r="T7" i="2"/>
  <c r="T11" i="2"/>
  <c r="T9" i="2"/>
  <c r="T8" i="2"/>
  <c r="T14" i="2"/>
  <c r="T12" i="2"/>
  <c r="T13" i="2"/>
  <c r="T10" i="2"/>
  <c r="Q11" i="2"/>
  <c r="Q14" i="2"/>
  <c r="Q13" i="2"/>
  <c r="Q7" i="2"/>
  <c r="Q10" i="2"/>
  <c r="Q12" i="2"/>
  <c r="Q9" i="2"/>
  <c r="Q8" i="2"/>
  <c r="U18" i="2"/>
  <c r="G19" i="2"/>
  <c r="G55" i="2"/>
  <c r="U17" i="2"/>
  <c r="U16" i="2"/>
  <c r="U15" i="2"/>
  <c r="U14" i="2"/>
  <c r="U55" i="2" l="1"/>
  <c r="V55" i="2"/>
  <c r="W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Q60" i="14"/>
  <c r="R60" i="14" s="1"/>
  <c r="S60" i="14" s="1"/>
  <c r="T60" i="14" s="1"/>
  <c r="U60" i="14" s="1"/>
  <c r="C60" i="14"/>
  <c r="D60" i="14" s="1"/>
  <c r="E60" i="14" s="1"/>
  <c r="F60" i="14" s="1"/>
  <c r="G60" i="14" s="1"/>
  <c r="Q42" i="14"/>
  <c r="R42" i="14" s="1"/>
  <c r="S42" i="14" s="1"/>
  <c r="T42" i="14" s="1"/>
  <c r="U42" i="14" s="1"/>
  <c r="C42" i="14"/>
  <c r="D42" i="14" s="1"/>
  <c r="E42" i="14" s="1"/>
  <c r="F42" i="14" s="1"/>
  <c r="G42" i="14" s="1"/>
  <c r="Q24" i="14"/>
  <c r="R24" i="14" s="1"/>
  <c r="S24" i="14" s="1"/>
  <c r="T24" i="14" s="1"/>
  <c r="U24" i="14" s="1"/>
  <c r="C24" i="14"/>
  <c r="D24" i="14" s="1"/>
  <c r="E24" i="14" s="1"/>
  <c r="F24" i="14" s="1"/>
  <c r="G24" i="14" s="1"/>
  <c r="Q6" i="14"/>
  <c r="R6" i="14" s="1"/>
  <c r="S6" i="14" s="1"/>
  <c r="T6" i="14" s="1"/>
  <c r="U6" i="14" s="1"/>
  <c r="C6" i="14"/>
  <c r="D6" i="14" s="1"/>
  <c r="E6" i="14" s="1"/>
  <c r="F6" i="14" s="1"/>
  <c r="G6" i="14" s="1"/>
  <c r="V316" i="7"/>
  <c r="V280" i="7"/>
  <c r="V262" i="7"/>
  <c r="V226" i="7"/>
  <c r="V208" i="7"/>
  <c r="V190" i="7"/>
  <c r="V49" i="5"/>
  <c r="V31" i="5"/>
  <c r="V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V189" i="7"/>
  <c r="V225" i="7"/>
  <c r="V261" i="7"/>
  <c r="V315" i="7"/>
  <c r="V207" i="7"/>
  <c r="V279" i="7"/>
  <c r="V31" i="6"/>
  <c r="G138" i="6"/>
  <c r="V84" i="6"/>
  <c r="V83" i="6"/>
  <c r="V65" i="6"/>
  <c r="V66" i="6"/>
  <c r="V57" i="2"/>
  <c r="V67" i="5"/>
  <c r="Q127" i="10"/>
  <c r="T12" i="4"/>
  <c r="V29" i="7"/>
  <c r="V65" i="7"/>
  <c r="V101" i="7"/>
  <c r="V47" i="7"/>
  <c r="V172" i="7"/>
  <c r="G14" i="14"/>
  <c r="V13" i="5"/>
  <c r="V13" i="6"/>
  <c r="V28" i="7"/>
  <c r="V64" i="7"/>
  <c r="V100" i="7"/>
  <c r="G32" i="14"/>
  <c r="V11" i="7"/>
  <c r="V119" i="7"/>
  <c r="G50" i="14"/>
  <c r="V10" i="7"/>
  <c r="V46" i="7"/>
  <c r="V118" i="7"/>
  <c r="V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V441" i="7" l="1"/>
  <c r="V351" i="7"/>
  <c r="V369" i="7"/>
  <c r="V387" i="7"/>
  <c r="V423" i="7"/>
  <c r="V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V386" i="7"/>
  <c r="V350" i="7"/>
  <c r="V440" i="7"/>
  <c r="V368" i="7"/>
  <c r="V422" i="7"/>
  <c r="V49" i="14"/>
  <c r="V31" i="14"/>
  <c r="V137" i="6"/>
  <c r="V67" i="14"/>
  <c r="V13" i="14"/>
  <c r="V333" i="7"/>
  <c r="V119" i="6"/>
  <c r="V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Q23" i="12"/>
  <c r="R23" i="12" s="1"/>
  <c r="S23" i="12" s="1"/>
  <c r="T23" i="12" s="1"/>
  <c r="U23" i="12" s="1"/>
  <c r="Q125" i="12"/>
  <c r="R125" i="12" s="1"/>
  <c r="S125" i="12" s="1"/>
  <c r="T125" i="12" s="1"/>
  <c r="U125" i="12" s="1"/>
  <c r="C125" i="12"/>
  <c r="D125" i="12" s="1"/>
  <c r="E125" i="12" s="1"/>
  <c r="F125" i="12" s="1"/>
  <c r="G125" i="12" s="1"/>
  <c r="Q108" i="12"/>
  <c r="R108" i="12" s="1"/>
  <c r="S108" i="12" s="1"/>
  <c r="T108" i="12" s="1"/>
  <c r="U108" i="12" s="1"/>
  <c r="C108" i="12"/>
  <c r="D108" i="12" s="1"/>
  <c r="E108" i="12" s="1"/>
  <c r="F108" i="12" s="1"/>
  <c r="G108" i="12" s="1"/>
  <c r="Q91" i="12"/>
  <c r="R91" i="12" s="1"/>
  <c r="S91" i="12" s="1"/>
  <c r="T91" i="12" s="1"/>
  <c r="U91" i="12" s="1"/>
  <c r="C91" i="12"/>
  <c r="D91" i="12" s="1"/>
  <c r="E91" i="12" s="1"/>
  <c r="F91" i="12" s="1"/>
  <c r="G91" i="12" s="1"/>
  <c r="Q74" i="12"/>
  <c r="R74" i="12" s="1"/>
  <c r="S74" i="12" s="1"/>
  <c r="T74" i="12" s="1"/>
  <c r="U74" i="12" s="1"/>
  <c r="C74" i="12"/>
  <c r="D74" i="12" s="1"/>
  <c r="E74" i="12" s="1"/>
  <c r="F74" i="12" s="1"/>
  <c r="G74" i="12" s="1"/>
  <c r="Q57" i="12"/>
  <c r="R57" i="12" s="1"/>
  <c r="S57" i="12" s="1"/>
  <c r="T57" i="12" s="1"/>
  <c r="U57" i="12" s="1"/>
  <c r="C57" i="12"/>
  <c r="D57" i="12" s="1"/>
  <c r="E57" i="12" s="1"/>
  <c r="F57" i="12" s="1"/>
  <c r="G57" i="12" s="1"/>
  <c r="Q40" i="12"/>
  <c r="R40" i="12" s="1"/>
  <c r="S40" i="12" s="1"/>
  <c r="T40" i="12" s="1"/>
  <c r="U40" i="12" s="1"/>
  <c r="C40" i="12"/>
  <c r="D40" i="12" s="1"/>
  <c r="E40" i="12" s="1"/>
  <c r="F40" i="12" s="1"/>
  <c r="G40" i="12" s="1"/>
  <c r="Q6" i="12"/>
  <c r="R6" i="12" s="1"/>
  <c r="S6" i="12" s="1"/>
  <c r="T6" i="12" s="1"/>
  <c r="U6" i="12" s="1"/>
  <c r="C6" i="12"/>
  <c r="D6" i="12" s="1"/>
  <c r="E6" i="12" s="1"/>
  <c r="F6" i="12" s="1"/>
  <c r="G6" i="12" s="1"/>
  <c r="V48" i="5" l="1"/>
  <c r="V30" i="5"/>
  <c r="V30" i="6" l="1"/>
  <c r="G137" i="6"/>
  <c r="V84" i="3"/>
  <c r="V30" i="3"/>
  <c r="V102" i="3"/>
  <c r="V12" i="5"/>
  <c r="V12" i="6"/>
  <c r="V30" i="1"/>
  <c r="V48" i="1"/>
  <c r="V66" i="1"/>
  <c r="V12" i="3"/>
  <c r="V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V118" i="6" l="1"/>
  <c r="V136" i="6"/>
  <c r="V48" i="14"/>
  <c r="V30" i="14"/>
  <c r="V66" i="14"/>
  <c r="V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V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Q472" i="7" l="1"/>
  <c r="R472" i="7" s="1"/>
  <c r="S472" i="7" s="1"/>
  <c r="T472" i="7" s="1"/>
  <c r="U472" i="7" s="1"/>
  <c r="C472" i="7"/>
  <c r="D472" i="7" s="1"/>
  <c r="E472" i="7" s="1"/>
  <c r="F472" i="7" s="1"/>
  <c r="G472" i="7" s="1"/>
  <c r="Q454" i="7"/>
  <c r="R454" i="7" s="1"/>
  <c r="S454" i="7" s="1"/>
  <c r="T454" i="7" s="1"/>
  <c r="U454" i="7" s="1"/>
  <c r="C454" i="7"/>
  <c r="D454" i="7" s="1"/>
  <c r="E454" i="7" s="1"/>
  <c r="F454" i="7" s="1"/>
  <c r="G454" i="7" s="1"/>
  <c r="Q436" i="7"/>
  <c r="R436" i="7" s="1"/>
  <c r="S436" i="7" s="1"/>
  <c r="T436" i="7" s="1"/>
  <c r="U436" i="7" s="1"/>
  <c r="C436" i="7"/>
  <c r="D436" i="7" s="1"/>
  <c r="E436" i="7" s="1"/>
  <c r="F436" i="7" s="1"/>
  <c r="G436" i="7" s="1"/>
  <c r="Q418" i="7"/>
  <c r="R418" i="7" s="1"/>
  <c r="S418" i="7" s="1"/>
  <c r="T418" i="7" s="1"/>
  <c r="U418" i="7" s="1"/>
  <c r="C418" i="7"/>
  <c r="D418" i="7" s="1"/>
  <c r="E418" i="7" s="1"/>
  <c r="F418" i="7" s="1"/>
  <c r="G418" i="7" s="1"/>
  <c r="Q400" i="7"/>
  <c r="R400" i="7" s="1"/>
  <c r="S400" i="7" s="1"/>
  <c r="T400" i="7" s="1"/>
  <c r="U400" i="7" s="1"/>
  <c r="C400" i="7"/>
  <c r="D400" i="7" s="1"/>
  <c r="E400" i="7" s="1"/>
  <c r="F400" i="7" s="1"/>
  <c r="G400" i="7" s="1"/>
  <c r="Q382" i="7"/>
  <c r="R382" i="7" s="1"/>
  <c r="S382" i="7" s="1"/>
  <c r="T382" i="7" s="1"/>
  <c r="U382" i="7" s="1"/>
  <c r="C382" i="7"/>
  <c r="D382" i="7" s="1"/>
  <c r="E382" i="7" s="1"/>
  <c r="F382" i="7" s="1"/>
  <c r="G382" i="7" s="1"/>
  <c r="Q364" i="7"/>
  <c r="R364" i="7" s="1"/>
  <c r="S364" i="7" s="1"/>
  <c r="T364" i="7" s="1"/>
  <c r="U364" i="7" s="1"/>
  <c r="C364" i="7"/>
  <c r="D364" i="7" s="1"/>
  <c r="E364" i="7" s="1"/>
  <c r="F364" i="7" s="1"/>
  <c r="G364" i="7" s="1"/>
  <c r="Q346" i="7"/>
  <c r="R346" i="7" s="1"/>
  <c r="S346" i="7" s="1"/>
  <c r="T346" i="7" s="1"/>
  <c r="U346" i="7" s="1"/>
  <c r="C346" i="7"/>
  <c r="D346" i="7" s="1"/>
  <c r="E346" i="7" s="1"/>
  <c r="F346" i="7" s="1"/>
  <c r="G346" i="7" s="1"/>
  <c r="Q328" i="7"/>
  <c r="R328" i="7" s="1"/>
  <c r="S328" i="7" s="1"/>
  <c r="T328" i="7" s="1"/>
  <c r="U328" i="7" s="1"/>
  <c r="C328" i="7"/>
  <c r="D328" i="7" s="1"/>
  <c r="E328" i="7" s="1"/>
  <c r="F328" i="7" s="1"/>
  <c r="G328" i="7" s="1"/>
  <c r="V314" i="7"/>
  <c r="V313" i="7"/>
  <c r="V278" i="7"/>
  <c r="V277" i="7"/>
  <c r="V260" i="7"/>
  <c r="V259" i="7"/>
  <c r="V258" i="7"/>
  <c r="V242" i="7"/>
  <c r="V241" i="7"/>
  <c r="V240" i="7"/>
  <c r="V224" i="7"/>
  <c r="V223" i="7"/>
  <c r="V222" i="7"/>
  <c r="V206" i="7"/>
  <c r="V204" i="7"/>
  <c r="V188" i="7"/>
  <c r="V186" i="7"/>
  <c r="Q311" i="7"/>
  <c r="R311" i="7" s="1"/>
  <c r="S311" i="7" s="1"/>
  <c r="T311" i="7" s="1"/>
  <c r="U311" i="7" s="1"/>
  <c r="C311" i="7"/>
  <c r="D311" i="7" s="1"/>
  <c r="E311" i="7" s="1"/>
  <c r="F311" i="7" s="1"/>
  <c r="G311" i="7" s="1"/>
  <c r="Q293" i="7"/>
  <c r="R293" i="7" s="1"/>
  <c r="S293" i="7" s="1"/>
  <c r="T293" i="7" s="1"/>
  <c r="U293" i="7" s="1"/>
  <c r="C293" i="7"/>
  <c r="D293" i="7" s="1"/>
  <c r="E293" i="7" s="1"/>
  <c r="F293" i="7" s="1"/>
  <c r="G293" i="7" s="1"/>
  <c r="Q275" i="7"/>
  <c r="R275" i="7" s="1"/>
  <c r="S275" i="7" s="1"/>
  <c r="T275" i="7" s="1"/>
  <c r="U275" i="7" s="1"/>
  <c r="C275" i="7"/>
  <c r="D275" i="7" s="1"/>
  <c r="E275" i="7" s="1"/>
  <c r="F275" i="7" s="1"/>
  <c r="G275" i="7" s="1"/>
  <c r="Q257" i="7"/>
  <c r="R257" i="7" s="1"/>
  <c r="S257" i="7" s="1"/>
  <c r="T257" i="7" s="1"/>
  <c r="U257" i="7" s="1"/>
  <c r="C257" i="7"/>
  <c r="D257" i="7" s="1"/>
  <c r="E257" i="7" s="1"/>
  <c r="F257" i="7" s="1"/>
  <c r="G257" i="7" s="1"/>
  <c r="Q239" i="7"/>
  <c r="R239" i="7" s="1"/>
  <c r="S239" i="7" s="1"/>
  <c r="T239" i="7" s="1"/>
  <c r="U239" i="7" s="1"/>
  <c r="C239" i="7"/>
  <c r="D239" i="7" s="1"/>
  <c r="E239" i="7" s="1"/>
  <c r="F239" i="7" s="1"/>
  <c r="G239" i="7" s="1"/>
  <c r="Q221" i="7"/>
  <c r="R221" i="7" s="1"/>
  <c r="S221" i="7" s="1"/>
  <c r="T221" i="7" s="1"/>
  <c r="U221" i="7" s="1"/>
  <c r="C221" i="7"/>
  <c r="D221" i="7" s="1"/>
  <c r="E221" i="7" s="1"/>
  <c r="F221" i="7" s="1"/>
  <c r="G221" i="7" s="1"/>
  <c r="Q203" i="7"/>
  <c r="R203" i="7" s="1"/>
  <c r="S203" i="7" s="1"/>
  <c r="T203" i="7" s="1"/>
  <c r="U203" i="7" s="1"/>
  <c r="C203" i="7"/>
  <c r="D203" i="7" s="1"/>
  <c r="E203" i="7" s="1"/>
  <c r="F203" i="7" s="1"/>
  <c r="G203" i="7" s="1"/>
  <c r="Q185" i="7"/>
  <c r="R185" i="7" s="1"/>
  <c r="S185" i="7" s="1"/>
  <c r="T185" i="7" s="1"/>
  <c r="U185" i="7" s="1"/>
  <c r="C185" i="7"/>
  <c r="D185" i="7" s="1"/>
  <c r="E185" i="7" s="1"/>
  <c r="F185" i="7" s="1"/>
  <c r="G185" i="7" s="1"/>
  <c r="Q167" i="7"/>
  <c r="R167" i="7" s="1"/>
  <c r="S167" i="7" s="1"/>
  <c r="T167" i="7" s="1"/>
  <c r="U167" i="7" s="1"/>
  <c r="C167" i="7"/>
  <c r="D167" i="7" s="1"/>
  <c r="E167" i="7" s="1"/>
  <c r="F167" i="7" s="1"/>
  <c r="G167" i="7" s="1"/>
  <c r="U161" i="7"/>
  <c r="Q132" i="7"/>
  <c r="R132" i="7" s="1"/>
  <c r="S132" i="7" s="1"/>
  <c r="T132" i="7" s="1"/>
  <c r="U132" i="7" s="1"/>
  <c r="C132" i="7"/>
  <c r="D132" i="7" s="1"/>
  <c r="E132" i="7" s="1"/>
  <c r="F132" i="7" s="1"/>
  <c r="G132" i="7" s="1"/>
  <c r="Q150" i="7"/>
  <c r="R150" i="7" s="1"/>
  <c r="S150" i="7" s="1"/>
  <c r="T150" i="7" s="1"/>
  <c r="U150" i="7" s="1"/>
  <c r="C150" i="7"/>
  <c r="D150" i="7" s="1"/>
  <c r="E150" i="7" s="1"/>
  <c r="F150" i="7" s="1"/>
  <c r="G150" i="7" s="1"/>
  <c r="Q114" i="7"/>
  <c r="R114" i="7" s="1"/>
  <c r="S114" i="7" s="1"/>
  <c r="T114" i="7" s="1"/>
  <c r="U114" i="7" s="1"/>
  <c r="C114" i="7"/>
  <c r="D114" i="7" s="1"/>
  <c r="E114" i="7" s="1"/>
  <c r="F114" i="7" s="1"/>
  <c r="G114" i="7" s="1"/>
  <c r="Q96" i="7"/>
  <c r="R96" i="7" s="1"/>
  <c r="S96" i="7" s="1"/>
  <c r="T96" i="7" s="1"/>
  <c r="U96" i="7" s="1"/>
  <c r="C96" i="7"/>
  <c r="D96" i="7" s="1"/>
  <c r="E96" i="7" s="1"/>
  <c r="F96" i="7" s="1"/>
  <c r="G96" i="7" s="1"/>
  <c r="Q78" i="7"/>
  <c r="R78" i="7" s="1"/>
  <c r="S78" i="7" s="1"/>
  <c r="T78" i="7" s="1"/>
  <c r="U78" i="7" s="1"/>
  <c r="C78" i="7"/>
  <c r="D78" i="7" s="1"/>
  <c r="E78" i="7" s="1"/>
  <c r="F78" i="7" s="1"/>
  <c r="G78" i="7" s="1"/>
  <c r="Q60" i="7"/>
  <c r="R60" i="7" s="1"/>
  <c r="S60" i="7" s="1"/>
  <c r="T60" i="7" s="1"/>
  <c r="U60" i="7" s="1"/>
  <c r="C60" i="7"/>
  <c r="D60" i="7" s="1"/>
  <c r="E60" i="7" s="1"/>
  <c r="F60" i="7" s="1"/>
  <c r="G60" i="7" s="1"/>
  <c r="Q42" i="7"/>
  <c r="R42" i="7" s="1"/>
  <c r="S42" i="7" s="1"/>
  <c r="T42" i="7" s="1"/>
  <c r="U42" i="7" s="1"/>
  <c r="C42" i="7"/>
  <c r="D42" i="7" s="1"/>
  <c r="E42" i="7" s="1"/>
  <c r="F42" i="7" s="1"/>
  <c r="G42" i="7" s="1"/>
  <c r="Q24" i="7"/>
  <c r="R24" i="7" s="1"/>
  <c r="S24" i="7" s="1"/>
  <c r="T24" i="7" s="1"/>
  <c r="U24" i="7" s="1"/>
  <c r="C24" i="7"/>
  <c r="D24" i="7" s="1"/>
  <c r="E24" i="7" s="1"/>
  <c r="F24" i="7" s="1"/>
  <c r="G24" i="7" s="1"/>
  <c r="Q6" i="7"/>
  <c r="R6" i="7" s="1"/>
  <c r="S6" i="7" s="1"/>
  <c r="T6" i="7" s="1"/>
  <c r="U6" i="7" s="1"/>
  <c r="C6" i="7"/>
  <c r="D6" i="7" s="1"/>
  <c r="E6" i="7" s="1"/>
  <c r="F6" i="7" s="1"/>
  <c r="G6" i="7" s="1"/>
  <c r="Q148" i="6"/>
  <c r="R148" i="6" s="1"/>
  <c r="S148" i="6" s="1"/>
  <c r="T148" i="6" s="1"/>
  <c r="U148" i="6" s="1"/>
  <c r="C148" i="6"/>
  <c r="D148" i="6" s="1"/>
  <c r="E148" i="6" s="1"/>
  <c r="F148" i="6" s="1"/>
  <c r="G148" i="6" s="1"/>
  <c r="H148" i="6" s="1"/>
  <c r="I148" i="6" s="1"/>
  <c r="J148" i="6" s="1"/>
  <c r="K148" i="6" s="1"/>
  <c r="L148" i="6" s="1"/>
  <c r="Q130" i="6"/>
  <c r="R130" i="6" s="1"/>
  <c r="S130" i="6" s="1"/>
  <c r="T130" i="6" s="1"/>
  <c r="U130" i="6" s="1"/>
  <c r="Q112" i="6"/>
  <c r="R112" i="6" s="1"/>
  <c r="S112" i="6" s="1"/>
  <c r="T112" i="6" s="1"/>
  <c r="U112" i="6" s="1"/>
  <c r="C112" i="6"/>
  <c r="D112" i="6" s="1"/>
  <c r="E112" i="6" s="1"/>
  <c r="F112" i="6" s="1"/>
  <c r="G112" i="6" s="1"/>
  <c r="H112" i="6" s="1"/>
  <c r="I112" i="6" s="1"/>
  <c r="J112" i="6" s="1"/>
  <c r="K112" i="6" s="1"/>
  <c r="L112" i="6" s="1"/>
  <c r="Q95" i="6"/>
  <c r="R95" i="6" s="1"/>
  <c r="S95" i="6" s="1"/>
  <c r="T95" i="6" s="1"/>
  <c r="U95" i="6" s="1"/>
  <c r="C95" i="6"/>
  <c r="D95" i="6" s="1"/>
  <c r="E95" i="6" s="1"/>
  <c r="F95" i="6" s="1"/>
  <c r="G95" i="6" s="1"/>
  <c r="Q77" i="6"/>
  <c r="R77" i="6" s="1"/>
  <c r="S77" i="6" s="1"/>
  <c r="T77" i="6" s="1"/>
  <c r="U77" i="6" s="1"/>
  <c r="C77" i="6"/>
  <c r="D77" i="6" s="1"/>
  <c r="E77" i="6" s="1"/>
  <c r="F77" i="6" s="1"/>
  <c r="G77" i="6" s="1"/>
  <c r="Q59" i="6"/>
  <c r="R59" i="6" s="1"/>
  <c r="S59" i="6" s="1"/>
  <c r="T59" i="6" s="1"/>
  <c r="U59" i="6" s="1"/>
  <c r="C59" i="6"/>
  <c r="D59" i="6" s="1"/>
  <c r="E59" i="6" s="1"/>
  <c r="F59" i="6" s="1"/>
  <c r="G59" i="6" s="1"/>
  <c r="V25" i="6"/>
  <c r="P116" i="6"/>
  <c r="B124" i="6"/>
  <c r="C123" i="6"/>
  <c r="D122" i="6"/>
  <c r="E121" i="6"/>
  <c r="B120" i="6"/>
  <c r="C119" i="6"/>
  <c r="C117" i="6"/>
  <c r="E116" i="6"/>
  <c r="C115" i="6"/>
  <c r="E114" i="6"/>
  <c r="C113" i="6"/>
  <c r="Q42" i="6"/>
  <c r="R42" i="6" s="1"/>
  <c r="S42" i="6" s="1"/>
  <c r="T42" i="6" s="1"/>
  <c r="U42" i="6" s="1"/>
  <c r="C42" i="6"/>
  <c r="D42" i="6" s="1"/>
  <c r="E42" i="6" s="1"/>
  <c r="F42" i="6" s="1"/>
  <c r="G42" i="6" s="1"/>
  <c r="Q24" i="6"/>
  <c r="R24" i="6" s="1"/>
  <c r="S24" i="6" s="1"/>
  <c r="T24" i="6" s="1"/>
  <c r="U24" i="6" s="1"/>
  <c r="C24" i="6"/>
  <c r="D24" i="6" s="1"/>
  <c r="E24" i="6" s="1"/>
  <c r="F24" i="6" s="1"/>
  <c r="G24" i="6" s="1"/>
  <c r="Q6" i="6"/>
  <c r="R6" i="6" s="1"/>
  <c r="S6" i="6" s="1"/>
  <c r="T6" i="6" s="1"/>
  <c r="U6" i="6" s="1"/>
  <c r="C6" i="6"/>
  <c r="D6" i="6" s="1"/>
  <c r="E6" i="6" s="1"/>
  <c r="F6" i="6" s="1"/>
  <c r="G6" i="6" s="1"/>
  <c r="V47" i="5"/>
  <c r="V45" i="5"/>
  <c r="V43" i="5"/>
  <c r="V29" i="5"/>
  <c r="V28" i="5"/>
  <c r="Q60" i="5"/>
  <c r="R60" i="5" s="1"/>
  <c r="S60" i="5" s="1"/>
  <c r="T60" i="5" s="1"/>
  <c r="U60" i="5" s="1"/>
  <c r="C60" i="5"/>
  <c r="D60" i="5" s="1"/>
  <c r="E60" i="5" s="1"/>
  <c r="F60" i="5" s="1"/>
  <c r="G60" i="5" s="1"/>
  <c r="Q42" i="5"/>
  <c r="R42" i="5" s="1"/>
  <c r="S42" i="5" s="1"/>
  <c r="T42" i="5" s="1"/>
  <c r="U42" i="5" s="1"/>
  <c r="C42" i="5"/>
  <c r="D42" i="5" s="1"/>
  <c r="E42" i="5" s="1"/>
  <c r="F42" i="5" s="1"/>
  <c r="G42" i="5" s="1"/>
  <c r="Q24" i="5"/>
  <c r="R24" i="5" s="1"/>
  <c r="S24" i="5" s="1"/>
  <c r="T24" i="5" s="1"/>
  <c r="U24" i="5" s="1"/>
  <c r="C24" i="5"/>
  <c r="D24" i="5" s="1"/>
  <c r="E24" i="5" s="1"/>
  <c r="F24" i="5" s="1"/>
  <c r="G24" i="5" s="1"/>
  <c r="Q6" i="5"/>
  <c r="R6" i="5" s="1"/>
  <c r="S6" i="5" s="1"/>
  <c r="T6" i="5" s="1"/>
  <c r="U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Q132" i="3"/>
  <c r="R132" i="3" s="1"/>
  <c r="S132" i="3" s="1"/>
  <c r="T132" i="3" s="1"/>
  <c r="U132" i="3" s="1"/>
  <c r="C132" i="3"/>
  <c r="D132" i="3" s="1"/>
  <c r="E132" i="3" s="1"/>
  <c r="F132" i="3" s="1"/>
  <c r="G132" i="3" s="1"/>
  <c r="Q114" i="3"/>
  <c r="R114" i="3" s="1"/>
  <c r="S114" i="3" s="1"/>
  <c r="T114" i="3" s="1"/>
  <c r="U114" i="3" s="1"/>
  <c r="C114" i="3"/>
  <c r="D114" i="3" s="1"/>
  <c r="E114" i="3" s="1"/>
  <c r="F114" i="3" s="1"/>
  <c r="G114" i="3" s="1"/>
  <c r="Q96" i="3"/>
  <c r="R96" i="3" s="1"/>
  <c r="S96" i="3" s="1"/>
  <c r="T96" i="3" s="1"/>
  <c r="U96" i="3" s="1"/>
  <c r="C96" i="3"/>
  <c r="D96" i="3" s="1"/>
  <c r="E96" i="3" s="1"/>
  <c r="F96" i="3" s="1"/>
  <c r="G96" i="3" s="1"/>
  <c r="Q78" i="3"/>
  <c r="R78" i="3" s="1"/>
  <c r="S78" i="3" s="1"/>
  <c r="T78" i="3" s="1"/>
  <c r="U78" i="3" s="1"/>
  <c r="C78" i="3"/>
  <c r="D78" i="3" s="1"/>
  <c r="E78" i="3" s="1"/>
  <c r="F78" i="3" s="1"/>
  <c r="G78" i="3" s="1"/>
  <c r="Q150" i="3"/>
  <c r="R150" i="3" s="1"/>
  <c r="S150" i="3" s="1"/>
  <c r="T150" i="3" s="1"/>
  <c r="U150" i="3" s="1"/>
  <c r="C150" i="3"/>
  <c r="D150" i="3" s="1"/>
  <c r="E150" i="3" s="1"/>
  <c r="F150" i="3" s="1"/>
  <c r="G150" i="3" s="1"/>
  <c r="Q60" i="3"/>
  <c r="R60" i="3" s="1"/>
  <c r="S60" i="3" s="1"/>
  <c r="T60" i="3" s="1"/>
  <c r="U60" i="3" s="1"/>
  <c r="C60" i="3"/>
  <c r="D60" i="3" s="1"/>
  <c r="E60" i="3" s="1"/>
  <c r="F60" i="3" s="1"/>
  <c r="G60" i="3" s="1"/>
  <c r="Q42" i="3"/>
  <c r="R42" i="3" s="1"/>
  <c r="S42" i="3" s="1"/>
  <c r="T42" i="3" s="1"/>
  <c r="U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Q6" i="3"/>
  <c r="R6" i="3" s="1"/>
  <c r="S6" i="3" s="1"/>
  <c r="T6" i="3" s="1"/>
  <c r="U6" i="3" s="1"/>
  <c r="C6" i="3"/>
  <c r="D6" i="3" s="1"/>
  <c r="E6" i="3" s="1"/>
  <c r="F6" i="3" s="1"/>
  <c r="G6" i="3" s="1"/>
  <c r="Q60" i="2"/>
  <c r="R60" i="2" s="1"/>
  <c r="S60" i="2" s="1"/>
  <c r="T60" i="2" s="1"/>
  <c r="U60" i="2" s="1"/>
  <c r="C60" i="2"/>
  <c r="D60" i="2" s="1"/>
  <c r="E60" i="2" s="1"/>
  <c r="F60" i="2" s="1"/>
  <c r="G60" i="2" s="1"/>
  <c r="V276" i="7" l="1"/>
  <c r="V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V234" i="7"/>
  <c r="V270" i="7"/>
  <c r="V312" i="7"/>
  <c r="V475" i="7"/>
  <c r="U197" i="7"/>
  <c r="U195" i="7"/>
  <c r="U193" i="7"/>
  <c r="U191" i="7"/>
  <c r="U189" i="7"/>
  <c r="U186" i="7"/>
  <c r="AB186" i="7" s="1"/>
  <c r="U196" i="7"/>
  <c r="U194" i="7"/>
  <c r="U192" i="7"/>
  <c r="U190" i="7"/>
  <c r="U188" i="7"/>
  <c r="U187" i="7"/>
  <c r="V187" i="7"/>
  <c r="U215" i="7"/>
  <c r="U213" i="7"/>
  <c r="U211" i="7"/>
  <c r="U209" i="7"/>
  <c r="U207" i="7"/>
  <c r="U204" i="7"/>
  <c r="AB204" i="7" s="1"/>
  <c r="U214" i="7"/>
  <c r="U212" i="7"/>
  <c r="U210" i="7"/>
  <c r="U208" i="7"/>
  <c r="U206" i="7"/>
  <c r="U205" i="7"/>
  <c r="V205" i="7"/>
  <c r="U233" i="7"/>
  <c r="U231" i="7"/>
  <c r="U229" i="7"/>
  <c r="U227" i="7"/>
  <c r="U225" i="7"/>
  <c r="U222" i="7"/>
  <c r="AB222" i="7" s="1"/>
  <c r="U232" i="7"/>
  <c r="U230" i="7"/>
  <c r="U228" i="7"/>
  <c r="U226" i="7"/>
  <c r="U224" i="7"/>
  <c r="U223" i="7"/>
  <c r="U251" i="7"/>
  <c r="U249" i="7"/>
  <c r="U247" i="7"/>
  <c r="U245" i="7"/>
  <c r="U243" i="7"/>
  <c r="U240" i="7"/>
  <c r="AB240" i="7" s="1"/>
  <c r="U250" i="7"/>
  <c r="U248" i="7"/>
  <c r="U246" i="7"/>
  <c r="U244" i="7"/>
  <c r="U242" i="7"/>
  <c r="U241" i="7"/>
  <c r="U269" i="7"/>
  <c r="U267" i="7"/>
  <c r="U265" i="7"/>
  <c r="U263" i="7"/>
  <c r="U261" i="7"/>
  <c r="U258" i="7"/>
  <c r="AB258" i="7" s="1"/>
  <c r="U268" i="7"/>
  <c r="U266" i="7"/>
  <c r="U264" i="7"/>
  <c r="U262" i="7"/>
  <c r="U260" i="7"/>
  <c r="U259" i="7"/>
  <c r="U287" i="7"/>
  <c r="U285" i="7"/>
  <c r="U283" i="7"/>
  <c r="U281" i="7"/>
  <c r="U279" i="7"/>
  <c r="U276" i="7"/>
  <c r="AB276" i="7" s="1"/>
  <c r="U286" i="7"/>
  <c r="U284" i="7"/>
  <c r="U282" i="7"/>
  <c r="U280" i="7"/>
  <c r="U278" i="7"/>
  <c r="U277" i="7"/>
  <c r="U323" i="7"/>
  <c r="U484" i="7" s="1"/>
  <c r="U321" i="7"/>
  <c r="U319" i="7"/>
  <c r="U317" i="7"/>
  <c r="U315" i="7"/>
  <c r="U313" i="7"/>
  <c r="U312" i="7"/>
  <c r="U322" i="7"/>
  <c r="U483" i="7" s="1"/>
  <c r="U320" i="7"/>
  <c r="U318" i="7"/>
  <c r="U316" i="7"/>
  <c r="U314" i="7"/>
  <c r="V474" i="7"/>
  <c r="P437" i="7"/>
  <c r="V98" i="3"/>
  <c r="V26" i="3"/>
  <c r="V97" i="3"/>
  <c r="V61" i="6"/>
  <c r="V63" i="6"/>
  <c r="V27" i="6"/>
  <c r="V29" i="6"/>
  <c r="U53" i="5"/>
  <c r="U51" i="5"/>
  <c r="U49" i="5"/>
  <c r="U47" i="5"/>
  <c r="U45" i="5"/>
  <c r="U43" i="5"/>
  <c r="AB43" i="5" s="1"/>
  <c r="U54" i="5"/>
  <c r="U52" i="5"/>
  <c r="U50" i="5"/>
  <c r="U48" i="5"/>
  <c r="U46" i="5"/>
  <c r="U44" i="5"/>
  <c r="V44" i="5"/>
  <c r="V46" i="5"/>
  <c r="U35" i="6"/>
  <c r="U33" i="6"/>
  <c r="U31" i="6"/>
  <c r="U29" i="6"/>
  <c r="U27" i="6"/>
  <c r="U25" i="6"/>
  <c r="AB25" i="6" s="1"/>
  <c r="U34" i="6"/>
  <c r="U30" i="6"/>
  <c r="U26" i="6"/>
  <c r="U36" i="6"/>
  <c r="U32" i="6"/>
  <c r="U28" i="6"/>
  <c r="V26" i="6"/>
  <c r="V28" i="6"/>
  <c r="V60" i="6"/>
  <c r="V62" i="6"/>
  <c r="V64" i="6"/>
  <c r="U78" i="6"/>
  <c r="AB78" i="6" s="1"/>
  <c r="U89" i="6"/>
  <c r="U87" i="6"/>
  <c r="U85" i="6"/>
  <c r="U83" i="6"/>
  <c r="U81" i="6"/>
  <c r="U79" i="6"/>
  <c r="U88" i="6"/>
  <c r="U84" i="6"/>
  <c r="U80" i="6"/>
  <c r="U86" i="6"/>
  <c r="U82" i="6"/>
  <c r="G131" i="6"/>
  <c r="G133" i="6"/>
  <c r="V79" i="6"/>
  <c r="G135" i="6"/>
  <c r="V81" i="6"/>
  <c r="U27" i="5"/>
  <c r="U25" i="5"/>
  <c r="AB25" i="5" s="1"/>
  <c r="U26" i="5"/>
  <c r="G132" i="6"/>
  <c r="V78" i="6"/>
  <c r="G134" i="6"/>
  <c r="V80" i="6"/>
  <c r="G136" i="6"/>
  <c r="V82" i="6"/>
  <c r="U79" i="3"/>
  <c r="U90" i="3"/>
  <c r="U88" i="3"/>
  <c r="U86" i="3"/>
  <c r="U84" i="3"/>
  <c r="U82" i="3"/>
  <c r="U80" i="3"/>
  <c r="U89" i="3"/>
  <c r="U87" i="3"/>
  <c r="U85" i="3"/>
  <c r="U83" i="3"/>
  <c r="U81" i="3"/>
  <c r="V27" i="3"/>
  <c r="V79" i="3"/>
  <c r="V83" i="3"/>
  <c r="V99" i="3"/>
  <c r="V101" i="3"/>
  <c r="V82" i="3"/>
  <c r="V80" i="3"/>
  <c r="U35" i="3"/>
  <c r="U33" i="3"/>
  <c r="U31" i="3"/>
  <c r="U29" i="3"/>
  <c r="U27" i="3"/>
  <c r="U36" i="3"/>
  <c r="U34" i="3"/>
  <c r="U32" i="3"/>
  <c r="U30" i="3"/>
  <c r="U28" i="3"/>
  <c r="U26" i="3"/>
  <c r="V28" i="3"/>
  <c r="V29" i="3"/>
  <c r="V81" i="3"/>
  <c r="U107" i="3"/>
  <c r="U105" i="3"/>
  <c r="U103" i="3"/>
  <c r="U101" i="3"/>
  <c r="U99" i="3"/>
  <c r="U108" i="3"/>
  <c r="U106" i="3"/>
  <c r="U104" i="3"/>
  <c r="U102" i="3"/>
  <c r="U100" i="3"/>
  <c r="U98" i="3"/>
  <c r="U97" i="3"/>
  <c r="V100" i="3"/>
  <c r="E118" i="6"/>
  <c r="V43" i="7"/>
  <c r="V61" i="7"/>
  <c r="V79" i="7"/>
  <c r="V401" i="7" s="1"/>
  <c r="V115" i="7"/>
  <c r="U151" i="7"/>
  <c r="V8" i="7"/>
  <c r="V26" i="7"/>
  <c r="V44" i="7"/>
  <c r="V62" i="7"/>
  <c r="V80" i="7"/>
  <c r="V402" i="7" s="1"/>
  <c r="V98" i="7"/>
  <c r="V116" i="7"/>
  <c r="U153" i="7"/>
  <c r="U157" i="7"/>
  <c r="V169" i="7"/>
  <c r="T161" i="7"/>
  <c r="T159" i="7"/>
  <c r="T157" i="7"/>
  <c r="T153" i="7"/>
  <c r="T162" i="7"/>
  <c r="T156" i="7"/>
  <c r="T152" i="7"/>
  <c r="T160" i="7"/>
  <c r="T151" i="7"/>
  <c r="T154" i="7"/>
  <c r="T155" i="7"/>
  <c r="T158" i="7"/>
  <c r="U154" i="7"/>
  <c r="U158" i="7"/>
  <c r="V7" i="7"/>
  <c r="V9" i="7"/>
  <c r="V25" i="7"/>
  <c r="V27" i="7"/>
  <c r="V45" i="7"/>
  <c r="V63" i="7"/>
  <c r="V81" i="7"/>
  <c r="V403" i="7" s="1"/>
  <c r="V97" i="7"/>
  <c r="V99" i="7"/>
  <c r="S115" i="7"/>
  <c r="S119" i="7"/>
  <c r="S123" i="7"/>
  <c r="S116" i="7"/>
  <c r="S120" i="7"/>
  <c r="S124" i="7"/>
  <c r="S117" i="7"/>
  <c r="S121" i="7"/>
  <c r="S125" i="7"/>
  <c r="S118" i="7"/>
  <c r="S122" i="7"/>
  <c r="S126" i="7"/>
  <c r="V117" i="7"/>
  <c r="U155" i="7"/>
  <c r="U159" i="7"/>
  <c r="S168" i="7"/>
  <c r="S172" i="7"/>
  <c r="S176" i="7"/>
  <c r="S169" i="7"/>
  <c r="S173" i="7"/>
  <c r="S177" i="7"/>
  <c r="S170" i="7"/>
  <c r="S174" i="7"/>
  <c r="S178" i="7"/>
  <c r="S171" i="7"/>
  <c r="S175" i="7"/>
  <c r="S179" i="7"/>
  <c r="V168" i="7"/>
  <c r="V170" i="7"/>
  <c r="S186" i="7"/>
  <c r="S190" i="7"/>
  <c r="S194" i="7"/>
  <c r="S187" i="7"/>
  <c r="S191" i="7"/>
  <c r="S195" i="7"/>
  <c r="S188" i="7"/>
  <c r="S192" i="7"/>
  <c r="S196" i="7"/>
  <c r="S189" i="7"/>
  <c r="S193" i="7"/>
  <c r="S197" i="7"/>
  <c r="S204" i="7"/>
  <c r="S208" i="7"/>
  <c r="S212" i="7"/>
  <c r="S205" i="7"/>
  <c r="S209" i="7"/>
  <c r="S213" i="7"/>
  <c r="S206" i="7"/>
  <c r="S210" i="7"/>
  <c r="S214" i="7"/>
  <c r="S207" i="7"/>
  <c r="S211" i="7"/>
  <c r="S215" i="7"/>
  <c r="S222" i="7"/>
  <c r="S226" i="7"/>
  <c r="S230" i="7"/>
  <c r="S223" i="7"/>
  <c r="S227" i="7"/>
  <c r="S231" i="7"/>
  <c r="S224" i="7"/>
  <c r="S228" i="7"/>
  <c r="S232" i="7"/>
  <c r="S225" i="7"/>
  <c r="S229" i="7"/>
  <c r="S233" i="7"/>
  <c r="S240" i="7"/>
  <c r="S244" i="7"/>
  <c r="S248" i="7"/>
  <c r="S241" i="7"/>
  <c r="S245" i="7"/>
  <c r="S249" i="7"/>
  <c r="S242" i="7"/>
  <c r="S246" i="7"/>
  <c r="S250" i="7"/>
  <c r="S243" i="7"/>
  <c r="S247" i="7"/>
  <c r="S251" i="7"/>
  <c r="S258" i="7"/>
  <c r="S262" i="7"/>
  <c r="S266" i="7"/>
  <c r="S259" i="7"/>
  <c r="S263" i="7"/>
  <c r="S267" i="7"/>
  <c r="S260" i="7"/>
  <c r="S264" i="7"/>
  <c r="S268" i="7"/>
  <c r="S261" i="7"/>
  <c r="S265" i="7"/>
  <c r="S269" i="7"/>
  <c r="S276" i="7"/>
  <c r="S280" i="7"/>
  <c r="S284" i="7"/>
  <c r="S277" i="7"/>
  <c r="S281" i="7"/>
  <c r="S285" i="7"/>
  <c r="S278" i="7"/>
  <c r="S282" i="7"/>
  <c r="S286" i="7"/>
  <c r="S279" i="7"/>
  <c r="S283" i="7"/>
  <c r="S287" i="7"/>
  <c r="S312" i="7"/>
  <c r="S316" i="7"/>
  <c r="S320" i="7"/>
  <c r="S313" i="7"/>
  <c r="S317" i="7"/>
  <c r="S321" i="7"/>
  <c r="S314" i="7"/>
  <c r="S318" i="7"/>
  <c r="S322" i="7"/>
  <c r="S315" i="7"/>
  <c r="S319" i="7"/>
  <c r="S323" i="7"/>
  <c r="T30" i="7"/>
  <c r="T26" i="7"/>
  <c r="T35" i="7"/>
  <c r="T33" i="7"/>
  <c r="T31" i="7"/>
  <c r="T27" i="7"/>
  <c r="T36" i="7"/>
  <c r="T34" i="7"/>
  <c r="T32" i="7"/>
  <c r="T29" i="7"/>
  <c r="T25" i="7"/>
  <c r="T28" i="7"/>
  <c r="T46" i="7"/>
  <c r="T54" i="7"/>
  <c r="T52" i="7"/>
  <c r="T50" i="7"/>
  <c r="T47" i="7"/>
  <c r="T43" i="7"/>
  <c r="T53" i="7"/>
  <c r="T51" i="7"/>
  <c r="T49" i="7"/>
  <c r="T45" i="7"/>
  <c r="T44" i="7"/>
  <c r="T48" i="7"/>
  <c r="T66" i="7"/>
  <c r="T62" i="7"/>
  <c r="T71" i="7"/>
  <c r="T69" i="7"/>
  <c r="T67" i="7"/>
  <c r="T63" i="7"/>
  <c r="T72" i="7"/>
  <c r="T70" i="7"/>
  <c r="T68" i="7"/>
  <c r="T65" i="7"/>
  <c r="T61" i="7"/>
  <c r="T64" i="7"/>
  <c r="T89" i="7"/>
  <c r="T87" i="7"/>
  <c r="T85" i="7"/>
  <c r="T88" i="7"/>
  <c r="T82" i="7"/>
  <c r="T83" i="7"/>
  <c r="T79" i="7"/>
  <c r="T81" i="7"/>
  <c r="T90" i="7"/>
  <c r="T86" i="7"/>
  <c r="T80" i="7"/>
  <c r="T84" i="7"/>
  <c r="T108" i="7"/>
  <c r="T106" i="7"/>
  <c r="T104" i="7"/>
  <c r="T101" i="7"/>
  <c r="T97" i="7"/>
  <c r="T100" i="7"/>
  <c r="T107" i="7"/>
  <c r="T103" i="7"/>
  <c r="T102" i="7"/>
  <c r="T98" i="7"/>
  <c r="T99" i="7"/>
  <c r="T105" i="7"/>
  <c r="T125" i="7"/>
  <c r="T123" i="7"/>
  <c r="T121" i="7"/>
  <c r="T117" i="7"/>
  <c r="T120" i="7"/>
  <c r="T116" i="7"/>
  <c r="T126" i="7"/>
  <c r="T122" i="7"/>
  <c r="T119" i="7"/>
  <c r="T118" i="7"/>
  <c r="T115" i="7"/>
  <c r="T124" i="7"/>
  <c r="U152" i="7"/>
  <c r="U156" i="7"/>
  <c r="U160" i="7"/>
  <c r="T179" i="7"/>
  <c r="T177" i="7"/>
  <c r="T175" i="7"/>
  <c r="T172" i="7"/>
  <c r="T168" i="7"/>
  <c r="T178" i="7"/>
  <c r="T176" i="7"/>
  <c r="T174" i="7"/>
  <c r="T170" i="7"/>
  <c r="T171" i="7"/>
  <c r="T169" i="7"/>
  <c r="T173" i="7"/>
  <c r="T196" i="7"/>
  <c r="T194" i="7"/>
  <c r="T192" i="7"/>
  <c r="T188" i="7"/>
  <c r="T197" i="7"/>
  <c r="T195" i="7"/>
  <c r="T193" i="7"/>
  <c r="T190" i="7"/>
  <c r="T186" i="7"/>
  <c r="T191" i="7"/>
  <c r="T187" i="7"/>
  <c r="T189" i="7"/>
  <c r="T215" i="7"/>
  <c r="T213" i="7"/>
  <c r="T211" i="7"/>
  <c r="T208" i="7"/>
  <c r="T204" i="7"/>
  <c r="T214" i="7"/>
  <c r="T212" i="7"/>
  <c r="T210" i="7"/>
  <c r="T206" i="7"/>
  <c r="T207" i="7"/>
  <c r="T205" i="7"/>
  <c r="T209" i="7"/>
  <c r="T232" i="7"/>
  <c r="T230" i="7"/>
  <c r="T228" i="7"/>
  <c r="T224" i="7"/>
  <c r="T233" i="7"/>
  <c r="T231" i="7"/>
  <c r="T229" i="7"/>
  <c r="T226" i="7"/>
  <c r="T222" i="7"/>
  <c r="T227" i="7"/>
  <c r="T223" i="7"/>
  <c r="T225" i="7"/>
  <c r="T243" i="7"/>
  <c r="T248" i="7"/>
  <c r="T242" i="7"/>
  <c r="T240" i="7"/>
  <c r="T250" i="7"/>
  <c r="T247" i="7"/>
  <c r="T245" i="7"/>
  <c r="T249" i="7"/>
  <c r="T241" i="7"/>
  <c r="T251" i="7"/>
  <c r="T246" i="7"/>
  <c r="T244" i="7"/>
  <c r="T263" i="7"/>
  <c r="T259" i="7"/>
  <c r="T267" i="7"/>
  <c r="T264" i="7"/>
  <c r="T269" i="7"/>
  <c r="T266" i="7"/>
  <c r="T262" i="7"/>
  <c r="T260" i="7"/>
  <c r="T268" i="7"/>
  <c r="T258" i="7"/>
  <c r="T265" i="7"/>
  <c r="T261" i="7"/>
  <c r="T279" i="7"/>
  <c r="T286" i="7"/>
  <c r="T283" i="7"/>
  <c r="T281" i="7"/>
  <c r="T285" i="7"/>
  <c r="T277" i="7"/>
  <c r="T287" i="7"/>
  <c r="T282" i="7"/>
  <c r="T280" i="7"/>
  <c r="T284" i="7"/>
  <c r="T278" i="7"/>
  <c r="T276" i="7"/>
  <c r="T315" i="7"/>
  <c r="T323" i="7"/>
  <c r="T321" i="7"/>
  <c r="T319" i="7"/>
  <c r="T316" i="7"/>
  <c r="T312" i="7"/>
  <c r="T317" i="7"/>
  <c r="T313" i="7"/>
  <c r="T322" i="7"/>
  <c r="T320" i="7"/>
  <c r="T318" i="7"/>
  <c r="T314" i="7"/>
  <c r="U16" i="7"/>
  <c r="U12" i="7"/>
  <c r="U8" i="7"/>
  <c r="U15" i="7"/>
  <c r="U11" i="7"/>
  <c r="U7" i="7"/>
  <c r="U17" i="7"/>
  <c r="U13" i="7"/>
  <c r="U9" i="7"/>
  <c r="U14" i="7"/>
  <c r="U10" i="7"/>
  <c r="U18" i="7"/>
  <c r="U35" i="7"/>
  <c r="U33" i="7"/>
  <c r="U31" i="7"/>
  <c r="U27" i="7"/>
  <c r="U28" i="7"/>
  <c r="U30" i="7"/>
  <c r="U26" i="7"/>
  <c r="U32" i="7"/>
  <c r="U25" i="7"/>
  <c r="AB25" i="7" s="1"/>
  <c r="U36" i="7"/>
  <c r="U29" i="7"/>
  <c r="U34" i="7"/>
  <c r="U54" i="7"/>
  <c r="U52" i="7"/>
  <c r="U50" i="7"/>
  <c r="U47" i="7"/>
  <c r="U43" i="7"/>
  <c r="AB43" i="7" s="1"/>
  <c r="U48" i="7"/>
  <c r="U44" i="7"/>
  <c r="U46" i="7"/>
  <c r="U51" i="7"/>
  <c r="U45" i="7"/>
  <c r="U49" i="7"/>
  <c r="U53" i="7"/>
  <c r="U71" i="7"/>
  <c r="U69" i="7"/>
  <c r="U67" i="7"/>
  <c r="U63" i="7"/>
  <c r="U64" i="7"/>
  <c r="U66" i="7"/>
  <c r="U62" i="7"/>
  <c r="U70" i="7"/>
  <c r="U68" i="7"/>
  <c r="U61" i="7"/>
  <c r="AB61" i="7" s="1"/>
  <c r="U72" i="7"/>
  <c r="U65" i="7"/>
  <c r="U89" i="7"/>
  <c r="U87" i="7"/>
  <c r="U83" i="7"/>
  <c r="U79" i="7"/>
  <c r="AB79" i="7" s="1"/>
  <c r="U90" i="7"/>
  <c r="U86" i="7"/>
  <c r="U84" i="7"/>
  <c r="U80" i="7"/>
  <c r="U88" i="7"/>
  <c r="U85" i="7"/>
  <c r="U82" i="7"/>
  <c r="U81" i="7"/>
  <c r="U102" i="7"/>
  <c r="U98" i="7"/>
  <c r="U108" i="7"/>
  <c r="U106" i="7"/>
  <c r="U104" i="7"/>
  <c r="U101" i="7"/>
  <c r="U97" i="7"/>
  <c r="AB97" i="7" s="1"/>
  <c r="U100" i="7"/>
  <c r="U105" i="7"/>
  <c r="U99" i="7"/>
  <c r="U107" i="7"/>
  <c r="U103" i="7"/>
  <c r="U118" i="7"/>
  <c r="U125" i="7"/>
  <c r="U123" i="7"/>
  <c r="U121" i="7"/>
  <c r="U117" i="7"/>
  <c r="U116" i="7"/>
  <c r="U124" i="7"/>
  <c r="U115" i="7"/>
  <c r="AB115" i="7" s="1"/>
  <c r="U126" i="7"/>
  <c r="U122" i="7"/>
  <c r="U119" i="7"/>
  <c r="U120" i="7"/>
  <c r="S151" i="7"/>
  <c r="S155" i="7"/>
  <c r="S159" i="7"/>
  <c r="S152" i="7"/>
  <c r="S156" i="7"/>
  <c r="S160" i="7"/>
  <c r="S153" i="7"/>
  <c r="S157" i="7"/>
  <c r="S161" i="7"/>
  <c r="S154" i="7"/>
  <c r="S158" i="7"/>
  <c r="S162" i="7"/>
  <c r="U173" i="7"/>
  <c r="U169" i="7"/>
  <c r="U171" i="7"/>
  <c r="U179" i="7"/>
  <c r="U177" i="7"/>
  <c r="U175" i="7"/>
  <c r="U172" i="7"/>
  <c r="U168" i="7"/>
  <c r="U174" i="7"/>
  <c r="U178" i="7"/>
  <c r="U176" i="7"/>
  <c r="U170" i="7"/>
  <c r="V11" i="5"/>
  <c r="V11" i="3"/>
  <c r="V65" i="5"/>
  <c r="V11" i="6"/>
  <c r="S66" i="6"/>
  <c r="S70" i="6"/>
  <c r="S67" i="6"/>
  <c r="S71" i="6"/>
  <c r="S69" i="6"/>
  <c r="S68" i="6"/>
  <c r="S83" i="6"/>
  <c r="S87" i="6"/>
  <c r="S86" i="6"/>
  <c r="S84" i="6"/>
  <c r="S88" i="6"/>
  <c r="S85" i="6"/>
  <c r="S89" i="6"/>
  <c r="V10" i="3"/>
  <c r="S105" i="3"/>
  <c r="S103" i="3"/>
  <c r="S107" i="3"/>
  <c r="S104" i="3"/>
  <c r="S108" i="3"/>
  <c r="S106" i="3"/>
  <c r="V10" i="5"/>
  <c r="V64" i="5"/>
  <c r="V10" i="6"/>
  <c r="V63" i="5"/>
  <c r="V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V8" i="3"/>
  <c r="V9" i="3"/>
  <c r="V8" i="6"/>
  <c r="V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V61" i="5"/>
  <c r="V7" i="6"/>
  <c r="V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U9" i="5"/>
  <c r="U7" i="5"/>
  <c r="AB7" i="5" s="1"/>
  <c r="U8" i="5"/>
  <c r="U72" i="5"/>
  <c r="U71" i="5"/>
  <c r="U18" i="6"/>
  <c r="U17" i="6"/>
  <c r="F124" i="6"/>
  <c r="U71" i="6"/>
  <c r="U70" i="6"/>
  <c r="U69" i="5"/>
  <c r="U70" i="5"/>
  <c r="U15" i="6"/>
  <c r="U16" i="6"/>
  <c r="U68" i="6"/>
  <c r="U69" i="6"/>
  <c r="U15" i="3"/>
  <c r="U14" i="3"/>
  <c r="R15" i="4"/>
  <c r="R11" i="4"/>
  <c r="R18" i="4"/>
  <c r="R14" i="4"/>
  <c r="R12" i="4"/>
  <c r="R10" i="4"/>
  <c r="R8" i="4"/>
  <c r="R16" i="4"/>
  <c r="R9" i="4"/>
  <c r="R17" i="4"/>
  <c r="R13" i="4"/>
  <c r="R7" i="4"/>
  <c r="U67" i="6"/>
  <c r="U66" i="6"/>
  <c r="U68" i="5"/>
  <c r="U14" i="6"/>
  <c r="F120" i="6"/>
  <c r="U13" i="6"/>
  <c r="U13" i="3"/>
  <c r="U67" i="5"/>
  <c r="D288" i="7"/>
  <c r="P132" i="6"/>
  <c r="P140" i="6"/>
  <c r="Q197" i="7"/>
  <c r="Q262" i="7"/>
  <c r="E198" i="7"/>
  <c r="R314" i="7"/>
  <c r="S115" i="3"/>
  <c r="P198" i="7"/>
  <c r="Q206" i="7"/>
  <c r="E216" i="7"/>
  <c r="P216" i="7"/>
  <c r="R248" i="7"/>
  <c r="P252" i="7"/>
  <c r="Q260" i="7"/>
  <c r="R276" i="7"/>
  <c r="Q323" i="7"/>
  <c r="G113" i="6"/>
  <c r="G117" i="6"/>
  <c r="B90" i="6"/>
  <c r="R261" i="7"/>
  <c r="T89" i="3"/>
  <c r="T85" i="3"/>
  <c r="T81" i="3"/>
  <c r="T84" i="3"/>
  <c r="T80" i="3"/>
  <c r="T88" i="3"/>
  <c r="T86" i="3"/>
  <c r="T90" i="3"/>
  <c r="T87" i="3"/>
  <c r="T83" i="3"/>
  <c r="T82" i="3"/>
  <c r="T79" i="3"/>
  <c r="Q196" i="7"/>
  <c r="D252" i="7"/>
  <c r="Q268" i="7"/>
  <c r="Q266" i="7"/>
  <c r="Q313" i="7"/>
  <c r="Q258" i="7"/>
  <c r="Q9" i="4"/>
  <c r="X9" i="4" s="1"/>
  <c r="Q267" i="7"/>
  <c r="P121" i="6"/>
  <c r="B72" i="6"/>
  <c r="T67" i="6"/>
  <c r="P133" i="6"/>
  <c r="U65" i="6"/>
  <c r="C180" i="7"/>
  <c r="R53" i="3"/>
  <c r="P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P330" i="7"/>
  <c r="P334" i="7"/>
  <c r="P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P348" i="7"/>
  <c r="P352" i="7"/>
  <c r="P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P366" i="7"/>
  <c r="P370" i="7"/>
  <c r="P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P384" i="7"/>
  <c r="P388" i="7"/>
  <c r="P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P402" i="7"/>
  <c r="P406" i="7"/>
  <c r="P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P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P331" i="7"/>
  <c r="P335" i="7"/>
  <c r="P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P349" i="7"/>
  <c r="P353" i="7"/>
  <c r="P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P367" i="7"/>
  <c r="P371" i="7"/>
  <c r="P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P385" i="7"/>
  <c r="P389" i="7"/>
  <c r="P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P403" i="7"/>
  <c r="P407" i="7"/>
  <c r="P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P421" i="7"/>
  <c r="P425" i="7"/>
  <c r="P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P439" i="7"/>
  <c r="P443" i="7"/>
  <c r="P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P118" i="6"/>
  <c r="P122" i="6"/>
  <c r="P134" i="6"/>
  <c r="R152" i="7"/>
  <c r="Q151" i="7"/>
  <c r="Q154" i="7"/>
  <c r="Q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P332" i="7"/>
  <c r="P336" i="7"/>
  <c r="P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P350" i="7"/>
  <c r="P354" i="7"/>
  <c r="P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P368" i="7"/>
  <c r="P372" i="7"/>
  <c r="P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P386" i="7"/>
  <c r="P390" i="7"/>
  <c r="P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P404" i="7"/>
  <c r="P408" i="7"/>
  <c r="P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P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P115" i="6"/>
  <c r="P119" i="6"/>
  <c r="P123" i="6"/>
  <c r="P131" i="6"/>
  <c r="P135" i="6"/>
  <c r="B329" i="7"/>
  <c r="F329" i="7"/>
  <c r="D330" i="7"/>
  <c r="B180" i="7"/>
  <c r="B331" i="7"/>
  <c r="F180" i="7"/>
  <c r="F331" i="7"/>
  <c r="D332" i="7"/>
  <c r="Q170" i="7"/>
  <c r="B333" i="7"/>
  <c r="F333" i="7"/>
  <c r="E334" i="7"/>
  <c r="D335" i="7"/>
  <c r="C336" i="7"/>
  <c r="B337" i="7"/>
  <c r="F337" i="7"/>
  <c r="E338" i="7"/>
  <c r="D339" i="7"/>
  <c r="C340" i="7"/>
  <c r="P329" i="7"/>
  <c r="P180" i="7"/>
  <c r="P333" i="7"/>
  <c r="P337" i="7"/>
  <c r="B347" i="7"/>
  <c r="F347" i="7"/>
  <c r="R187" i="7"/>
  <c r="D348" i="7"/>
  <c r="Q186" i="7"/>
  <c r="B349" i="7"/>
  <c r="F349" i="7"/>
  <c r="D350" i="7"/>
  <c r="B351" i="7"/>
  <c r="F351" i="7"/>
  <c r="D352" i="7"/>
  <c r="B353" i="7"/>
  <c r="F353" i="7"/>
  <c r="D354" i="7"/>
  <c r="Q193" i="7"/>
  <c r="B355" i="7"/>
  <c r="F355" i="7"/>
  <c r="D356" i="7"/>
  <c r="B357" i="7"/>
  <c r="F357" i="7"/>
  <c r="D358" i="7"/>
  <c r="P347" i="7"/>
  <c r="P351" i="7"/>
  <c r="P355" i="7"/>
  <c r="B365" i="7"/>
  <c r="F365" i="7"/>
  <c r="R208" i="7"/>
  <c r="D366" i="7"/>
  <c r="Q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P365" i="7"/>
  <c r="P369" i="7"/>
  <c r="P373" i="7"/>
  <c r="B383" i="7"/>
  <c r="F383" i="7"/>
  <c r="D384" i="7"/>
  <c r="Q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P383" i="7"/>
  <c r="P387" i="7"/>
  <c r="P391" i="7"/>
  <c r="B401" i="7"/>
  <c r="F401" i="7"/>
  <c r="R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P401" i="7"/>
  <c r="P405" i="7"/>
  <c r="P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P419" i="7"/>
  <c r="P426" i="7"/>
  <c r="P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P440" i="7"/>
  <c r="P444" i="7"/>
  <c r="P448" i="7"/>
  <c r="E473" i="7"/>
  <c r="R312" i="7"/>
  <c r="C474" i="7"/>
  <c r="G474" i="7"/>
  <c r="E475" i="7"/>
  <c r="B476" i="7"/>
  <c r="F476" i="7"/>
  <c r="D477" i="7"/>
  <c r="R313" i="7"/>
  <c r="C478" i="7"/>
  <c r="B479" i="7"/>
  <c r="F479" i="7"/>
  <c r="E480" i="7"/>
  <c r="D481" i="7"/>
  <c r="C482" i="7"/>
  <c r="B483" i="7"/>
  <c r="F483" i="7"/>
  <c r="E484" i="7"/>
  <c r="P475" i="7"/>
  <c r="P479" i="7"/>
  <c r="P483" i="7"/>
  <c r="P423" i="7"/>
  <c r="P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P288" i="7"/>
  <c r="P441" i="7"/>
  <c r="P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P476" i="7"/>
  <c r="P480" i="7"/>
  <c r="P484" i="7"/>
  <c r="P424" i="7"/>
  <c r="P428" i="7"/>
  <c r="C437" i="7"/>
  <c r="G437" i="7"/>
  <c r="E438" i="7"/>
  <c r="Q286" i="7"/>
  <c r="C439" i="7"/>
  <c r="G439" i="7"/>
  <c r="E440" i="7"/>
  <c r="C441" i="7"/>
  <c r="E442" i="7"/>
  <c r="C443" i="7"/>
  <c r="E444" i="7"/>
  <c r="C445" i="7"/>
  <c r="E446" i="7"/>
  <c r="C447" i="7"/>
  <c r="E448" i="7"/>
  <c r="P438" i="7"/>
  <c r="P442" i="7"/>
  <c r="P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P473" i="7"/>
  <c r="P324" i="7"/>
  <c r="P477" i="7"/>
  <c r="P481" i="7"/>
  <c r="D484" i="7"/>
  <c r="P474" i="7"/>
  <c r="P478" i="7"/>
  <c r="P482" i="7"/>
  <c r="R250" i="7"/>
  <c r="Q241" i="7"/>
  <c r="E234" i="7"/>
  <c r="R214" i="7"/>
  <c r="R206" i="7"/>
  <c r="R212" i="7"/>
  <c r="F198" i="7"/>
  <c r="R170" i="7"/>
  <c r="Q171" i="7"/>
  <c r="B198" i="7"/>
  <c r="E180" i="7"/>
  <c r="Q169" i="7"/>
  <c r="Q173" i="7"/>
  <c r="Q175" i="7"/>
  <c r="Q177" i="7"/>
  <c r="Q179" i="7"/>
  <c r="R196" i="7"/>
  <c r="Q187" i="7"/>
  <c r="Q191" i="7"/>
  <c r="Q195" i="7"/>
  <c r="Q213" i="7"/>
  <c r="R210" i="7"/>
  <c r="F270" i="7"/>
  <c r="R178" i="7"/>
  <c r="R176" i="7"/>
  <c r="R174" i="7"/>
  <c r="R172" i="7"/>
  <c r="D180" i="7"/>
  <c r="R171" i="7"/>
  <c r="R169" i="7"/>
  <c r="R173" i="7"/>
  <c r="R175" i="7"/>
  <c r="R177" i="7"/>
  <c r="R179" i="7"/>
  <c r="R213" i="7"/>
  <c r="B234" i="7"/>
  <c r="F234" i="7"/>
  <c r="R240" i="7"/>
  <c r="Q178" i="7"/>
  <c r="Q176" i="7"/>
  <c r="Q174" i="7"/>
  <c r="Q172" i="7"/>
  <c r="R168" i="7"/>
  <c r="R194" i="7"/>
  <c r="R192" i="7"/>
  <c r="R190" i="7"/>
  <c r="R188" i="7"/>
  <c r="Q224" i="7"/>
  <c r="Q231" i="7"/>
  <c r="Q227" i="7"/>
  <c r="Q233" i="7"/>
  <c r="Q229" i="7"/>
  <c r="R244" i="7"/>
  <c r="R268" i="7"/>
  <c r="R269" i="7"/>
  <c r="D270" i="7"/>
  <c r="R267" i="7"/>
  <c r="R265" i="7"/>
  <c r="R263" i="7"/>
  <c r="R258" i="7"/>
  <c r="R259" i="7"/>
  <c r="R266" i="7"/>
  <c r="R264" i="7"/>
  <c r="R262" i="7"/>
  <c r="R260" i="7"/>
  <c r="R186" i="7"/>
  <c r="Q189" i="7"/>
  <c r="R191" i="7"/>
  <c r="R193" i="7"/>
  <c r="R195" i="7"/>
  <c r="R197" i="7"/>
  <c r="C198" i="7"/>
  <c r="B216" i="7"/>
  <c r="F216" i="7"/>
  <c r="Q204" i="7"/>
  <c r="R205" i="7"/>
  <c r="Q209" i="7"/>
  <c r="Q211" i="7"/>
  <c r="R215" i="7"/>
  <c r="Q223" i="7"/>
  <c r="Q269" i="7"/>
  <c r="Q188" i="7"/>
  <c r="R189" i="7"/>
  <c r="Q190" i="7"/>
  <c r="Q192" i="7"/>
  <c r="Q194" i="7"/>
  <c r="D198" i="7"/>
  <c r="Q215" i="7"/>
  <c r="R204" i="7"/>
  <c r="Q207" i="7"/>
  <c r="R209" i="7"/>
  <c r="R211" i="7"/>
  <c r="R232" i="7"/>
  <c r="R230" i="7"/>
  <c r="R228" i="7"/>
  <c r="R226" i="7"/>
  <c r="R224" i="7"/>
  <c r="D234" i="7"/>
  <c r="R225" i="7"/>
  <c r="R233" i="7"/>
  <c r="R231" i="7"/>
  <c r="R229" i="7"/>
  <c r="R227" i="7"/>
  <c r="R222" i="7"/>
  <c r="R223" i="7"/>
  <c r="R246" i="7"/>
  <c r="E252" i="7"/>
  <c r="B270" i="7"/>
  <c r="Q264" i="7"/>
  <c r="D216" i="7"/>
  <c r="R207" i="7"/>
  <c r="Q208" i="7"/>
  <c r="Q210" i="7"/>
  <c r="Q212" i="7"/>
  <c r="Q214" i="7"/>
  <c r="C216" i="7"/>
  <c r="P234" i="7"/>
  <c r="Q250" i="7"/>
  <c r="Q225" i="7"/>
  <c r="C234" i="7"/>
  <c r="Q240" i="7"/>
  <c r="R241" i="7"/>
  <c r="Q245" i="7"/>
  <c r="Q247" i="7"/>
  <c r="Q249" i="7"/>
  <c r="Q251" i="7"/>
  <c r="F252" i="7"/>
  <c r="E270" i="7"/>
  <c r="P270" i="7"/>
  <c r="Q259" i="7"/>
  <c r="Q226" i="7"/>
  <c r="Q228" i="7"/>
  <c r="Q230" i="7"/>
  <c r="Q232" i="7"/>
  <c r="Q243" i="7"/>
  <c r="R245" i="7"/>
  <c r="R247" i="7"/>
  <c r="R249" i="7"/>
  <c r="R251" i="7"/>
  <c r="C252" i="7"/>
  <c r="Q263" i="7"/>
  <c r="Q265" i="7"/>
  <c r="Q242" i="7"/>
  <c r="R243" i="7"/>
  <c r="Q244" i="7"/>
  <c r="Q246" i="7"/>
  <c r="Q248" i="7"/>
  <c r="C270" i="7"/>
  <c r="Q261" i="7"/>
  <c r="Q277" i="7"/>
  <c r="R278" i="7"/>
  <c r="R280" i="7"/>
  <c r="R282" i="7"/>
  <c r="R284" i="7"/>
  <c r="R286" i="7"/>
  <c r="E288" i="7"/>
  <c r="Q315" i="7"/>
  <c r="R317" i="7"/>
  <c r="R319" i="7"/>
  <c r="R321" i="7"/>
  <c r="R323" i="7"/>
  <c r="C324" i="7"/>
  <c r="Q276" i="7"/>
  <c r="R277" i="7"/>
  <c r="Q281" i="7"/>
  <c r="Q283" i="7"/>
  <c r="Q285" i="7"/>
  <c r="Q287" i="7"/>
  <c r="F288" i="7"/>
  <c r="Q314" i="7"/>
  <c r="R315" i="7"/>
  <c r="Q316" i="7"/>
  <c r="Q318" i="7"/>
  <c r="Q320" i="7"/>
  <c r="Q322" i="7"/>
  <c r="D324" i="7"/>
  <c r="Q279" i="7"/>
  <c r="R281" i="7"/>
  <c r="R283" i="7"/>
  <c r="R285" i="7"/>
  <c r="R287" i="7"/>
  <c r="C288" i="7"/>
  <c r="R316" i="7"/>
  <c r="R318" i="7"/>
  <c r="R320" i="7"/>
  <c r="R322" i="7"/>
  <c r="E324" i="7"/>
  <c r="Q278" i="7"/>
  <c r="R279" i="7"/>
  <c r="Q280" i="7"/>
  <c r="Q282" i="7"/>
  <c r="Q284" i="7"/>
  <c r="Q312" i="7"/>
  <c r="Q317" i="7"/>
  <c r="Q319" i="7"/>
  <c r="Q321" i="7"/>
  <c r="R7" i="7"/>
  <c r="P19" i="7"/>
  <c r="Q36" i="7"/>
  <c r="S67" i="7"/>
  <c r="Q90" i="7"/>
  <c r="S87" i="7"/>
  <c r="C109" i="7"/>
  <c r="D109" i="7"/>
  <c r="E163" i="7"/>
  <c r="B163" i="7"/>
  <c r="F163" i="7"/>
  <c r="E37" i="4"/>
  <c r="G115" i="6"/>
  <c r="Q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P113" i="6"/>
  <c r="P117" i="6"/>
  <c r="F113" i="6"/>
  <c r="T36" i="6"/>
  <c r="S25" i="6"/>
  <c r="P72" i="6"/>
  <c r="Q78" i="6"/>
  <c r="P138" i="6"/>
  <c r="P142" i="6"/>
  <c r="F119" i="6"/>
  <c r="P114" i="6"/>
  <c r="R63" i="6"/>
  <c r="R71" i="6"/>
  <c r="T62" i="6"/>
  <c r="P139" i="6"/>
  <c r="B113" i="6"/>
  <c r="F117" i="6"/>
  <c r="S34" i="7"/>
  <c r="E37" i="7"/>
  <c r="Q44" i="7"/>
  <c r="Q54" i="7"/>
  <c r="S71" i="7"/>
  <c r="B109" i="4"/>
  <c r="C109" i="4"/>
  <c r="Q89" i="6"/>
  <c r="P120" i="6"/>
  <c r="P124" i="6"/>
  <c r="F115" i="6"/>
  <c r="C127" i="7"/>
  <c r="Q118" i="7"/>
  <c r="Q116" i="7"/>
  <c r="Q126" i="7"/>
  <c r="Q124" i="7"/>
  <c r="Q122" i="7"/>
  <c r="Q120" i="7"/>
  <c r="Q117" i="7"/>
  <c r="E127" i="7"/>
  <c r="Q115" i="7"/>
  <c r="Q121" i="7"/>
  <c r="Q125" i="7"/>
  <c r="Q81" i="3"/>
  <c r="S117" i="3"/>
  <c r="P12" i="4"/>
  <c r="T60" i="6"/>
  <c r="Q119" i="7"/>
  <c r="Q123" i="7"/>
  <c r="U64" i="5"/>
  <c r="S63" i="6"/>
  <c r="R87" i="6"/>
  <c r="S80" i="6"/>
  <c r="Q82" i="6"/>
  <c r="P137" i="6"/>
  <c r="P141" i="6"/>
  <c r="R18" i="7"/>
  <c r="R16" i="7"/>
  <c r="R9" i="7"/>
  <c r="Q8" i="7"/>
  <c r="F19" i="7"/>
  <c r="F37" i="7"/>
  <c r="R26" i="7"/>
  <c r="R34" i="7"/>
  <c r="Q25" i="7"/>
  <c r="S27" i="7"/>
  <c r="Q29" i="7"/>
  <c r="P37" i="7"/>
  <c r="R52" i="7"/>
  <c r="B55" i="7"/>
  <c r="S61" i="7"/>
  <c r="R81" i="7"/>
  <c r="B109" i="7"/>
  <c r="F109" i="7"/>
  <c r="R99" i="7"/>
  <c r="R105" i="7"/>
  <c r="Q98" i="7"/>
  <c r="B127" i="7"/>
  <c r="F127" i="7"/>
  <c r="R117" i="7"/>
  <c r="D127" i="7"/>
  <c r="R118" i="7"/>
  <c r="R116" i="7"/>
  <c r="Q152" i="7"/>
  <c r="C163" i="7"/>
  <c r="Q162" i="7"/>
  <c r="Q161" i="7"/>
  <c r="Q160" i="7"/>
  <c r="Q159" i="7"/>
  <c r="Q158" i="7"/>
  <c r="Q157" i="7"/>
  <c r="Q156" i="7"/>
  <c r="Q155" i="7"/>
  <c r="Q153" i="7"/>
  <c r="E109" i="7"/>
  <c r="R162" i="7"/>
  <c r="R161" i="7"/>
  <c r="R160" i="7"/>
  <c r="R159" i="7"/>
  <c r="R158" i="7"/>
  <c r="R157" i="7"/>
  <c r="R156" i="7"/>
  <c r="R155" i="7"/>
  <c r="R154" i="7"/>
  <c r="R151" i="7"/>
  <c r="D163" i="7"/>
  <c r="R153" i="7"/>
  <c r="Q83" i="7"/>
  <c r="Q102" i="7"/>
  <c r="R115" i="7"/>
  <c r="R119" i="7"/>
  <c r="R120" i="7"/>
  <c r="R121" i="7"/>
  <c r="R122" i="7"/>
  <c r="R123" i="7"/>
  <c r="R124" i="7"/>
  <c r="R125" i="7"/>
  <c r="R126" i="7"/>
  <c r="S10" i="7"/>
  <c r="S46" i="7"/>
  <c r="S65" i="7"/>
  <c r="S100" i="7"/>
  <c r="R104" i="7"/>
  <c r="R82" i="7"/>
  <c r="P55" i="7"/>
  <c r="F55" i="7"/>
  <c r="R45" i="7"/>
  <c r="B37" i="7"/>
  <c r="B19" i="7"/>
  <c r="R17" i="7"/>
  <c r="T15" i="7"/>
  <c r="T17" i="7"/>
  <c r="R10" i="7"/>
  <c r="T13" i="7"/>
  <c r="R14" i="7"/>
  <c r="Q71" i="7"/>
  <c r="S63" i="7"/>
  <c r="Q63" i="7"/>
  <c r="Q70" i="7"/>
  <c r="F73" i="7"/>
  <c r="B73" i="7"/>
  <c r="S17" i="7"/>
  <c r="S15" i="7"/>
  <c r="S13" i="7"/>
  <c r="S11" i="7"/>
  <c r="S7" i="7"/>
  <c r="E19" i="7"/>
  <c r="S12" i="7"/>
  <c r="S8" i="7"/>
  <c r="S18" i="7"/>
  <c r="S16" i="7"/>
  <c r="S14" i="7"/>
  <c r="S9" i="7"/>
  <c r="T7" i="7"/>
  <c r="T11" i="7"/>
  <c r="Q12" i="7"/>
  <c r="C19" i="7"/>
  <c r="S36" i="7"/>
  <c r="S25" i="7"/>
  <c r="R30" i="7"/>
  <c r="R46" i="7"/>
  <c r="R53" i="7"/>
  <c r="R43" i="7"/>
  <c r="R50" i="7"/>
  <c r="R54" i="7"/>
  <c r="T18" i="7"/>
  <c r="T16" i="7"/>
  <c r="T14" i="7"/>
  <c r="T9" i="7"/>
  <c r="Q33" i="7"/>
  <c r="Q32" i="7"/>
  <c r="R33" i="7"/>
  <c r="S53" i="7"/>
  <c r="S51" i="7"/>
  <c r="S49" i="7"/>
  <c r="S47" i="7"/>
  <c r="S43" i="7"/>
  <c r="E55" i="7"/>
  <c r="S48" i="7"/>
  <c r="S44" i="7"/>
  <c r="S54" i="7"/>
  <c r="S52" i="7"/>
  <c r="S50" i="7"/>
  <c r="S45" i="7"/>
  <c r="Q48" i="7"/>
  <c r="C55" i="7"/>
  <c r="R71" i="7"/>
  <c r="R69" i="7"/>
  <c r="R67" i="7"/>
  <c r="R65" i="7"/>
  <c r="R61" i="7"/>
  <c r="D73" i="7"/>
  <c r="R66" i="7"/>
  <c r="R62" i="7"/>
  <c r="R72" i="7"/>
  <c r="R70" i="7"/>
  <c r="R68" i="7"/>
  <c r="R63" i="7"/>
  <c r="Q61" i="7"/>
  <c r="R64" i="7"/>
  <c r="S69" i="7"/>
  <c r="P91" i="7"/>
  <c r="R79" i="7"/>
  <c r="Q18" i="7"/>
  <c r="Q26" i="7"/>
  <c r="Q34" i="7"/>
  <c r="Q27" i="7"/>
  <c r="Q68" i="7"/>
  <c r="Q72" i="7"/>
  <c r="E91" i="7"/>
  <c r="S84" i="7"/>
  <c r="S90" i="7"/>
  <c r="S88" i="7"/>
  <c r="S86" i="7"/>
  <c r="S82" i="7"/>
  <c r="S79" i="7"/>
  <c r="S89" i="7"/>
  <c r="S85" i="7"/>
  <c r="S80" i="7"/>
  <c r="S83" i="7"/>
  <c r="S81" i="7"/>
  <c r="Q80" i="7"/>
  <c r="Q7" i="7"/>
  <c r="R8" i="7"/>
  <c r="T10" i="7"/>
  <c r="Q11" i="7"/>
  <c r="R12" i="7"/>
  <c r="Q13" i="7"/>
  <c r="Q15" i="7"/>
  <c r="Q17" i="7"/>
  <c r="D19" i="7"/>
  <c r="R25" i="7"/>
  <c r="S26" i="7"/>
  <c r="Q28" i="7"/>
  <c r="R29" i="7"/>
  <c r="S30" i="7"/>
  <c r="Q31" i="7"/>
  <c r="R32" i="7"/>
  <c r="S33" i="7"/>
  <c r="Q35" i="7"/>
  <c r="R36" i="7"/>
  <c r="C37" i="7"/>
  <c r="Q43" i="7"/>
  <c r="R44" i="7"/>
  <c r="Q47" i="7"/>
  <c r="R48" i="7"/>
  <c r="Q49" i="7"/>
  <c r="Q51" i="7"/>
  <c r="Q53" i="7"/>
  <c r="D55" i="7"/>
  <c r="Q62" i="7"/>
  <c r="S64" i="7"/>
  <c r="Q66" i="7"/>
  <c r="C73" i="7"/>
  <c r="P73" i="7"/>
  <c r="Q79" i="7"/>
  <c r="R80" i="7"/>
  <c r="Q86" i="7"/>
  <c r="S107" i="7"/>
  <c r="S108" i="7"/>
  <c r="S106" i="7"/>
  <c r="S105" i="7"/>
  <c r="S103" i="7"/>
  <c r="S101" i="7"/>
  <c r="S97" i="7"/>
  <c r="S102" i="7"/>
  <c r="S98" i="7"/>
  <c r="S104" i="7"/>
  <c r="S99" i="7"/>
  <c r="Q10" i="7"/>
  <c r="R11" i="7"/>
  <c r="R13" i="7"/>
  <c r="R15" i="7"/>
  <c r="R28" i="7"/>
  <c r="S29" i="7"/>
  <c r="R31" i="7"/>
  <c r="S32" i="7"/>
  <c r="R35" i="7"/>
  <c r="D37" i="7"/>
  <c r="Q46" i="7"/>
  <c r="R47" i="7"/>
  <c r="R49" i="7"/>
  <c r="R51" i="7"/>
  <c r="Q65" i="7"/>
  <c r="Q67" i="7"/>
  <c r="S68" i="7"/>
  <c r="Q69" i="7"/>
  <c r="S70" i="7"/>
  <c r="S72" i="7"/>
  <c r="Q82" i="7"/>
  <c r="Q89" i="7"/>
  <c r="Q87" i="7"/>
  <c r="Q85" i="7"/>
  <c r="C91" i="7"/>
  <c r="Q84" i="7"/>
  <c r="B91" i="7"/>
  <c r="P109" i="7"/>
  <c r="R97" i="7"/>
  <c r="T8" i="7"/>
  <c r="Q9" i="7"/>
  <c r="T12" i="7"/>
  <c r="Q14" i="7"/>
  <c r="Q16" i="7"/>
  <c r="R27" i="7"/>
  <c r="S28" i="7"/>
  <c r="Q30" i="7"/>
  <c r="S31" i="7"/>
  <c r="S35" i="7"/>
  <c r="Q45" i="7"/>
  <c r="Q50" i="7"/>
  <c r="Q52" i="7"/>
  <c r="S62" i="7"/>
  <c r="Q64" i="7"/>
  <c r="S66" i="7"/>
  <c r="E73" i="7"/>
  <c r="R89" i="7"/>
  <c r="R87" i="7"/>
  <c r="R85" i="7"/>
  <c r="R83" i="7"/>
  <c r="D91" i="7"/>
  <c r="R84" i="7"/>
  <c r="R90" i="7"/>
  <c r="R88" i="7"/>
  <c r="R86" i="7"/>
  <c r="Q81" i="7"/>
  <c r="Q88" i="7"/>
  <c r="F91" i="7"/>
  <c r="Q105" i="7"/>
  <c r="Q97" i="7"/>
  <c r="R98" i="7"/>
  <c r="Q101" i="7"/>
  <c r="R102" i="7"/>
  <c r="Q103" i="7"/>
  <c r="Q108" i="7"/>
  <c r="Q106" i="7"/>
  <c r="Q107" i="7"/>
  <c r="Q100" i="7"/>
  <c r="R101" i="7"/>
  <c r="R103" i="7"/>
  <c r="Q99" i="7"/>
  <c r="R100" i="7"/>
  <c r="Q104" i="7"/>
  <c r="R106" i="7"/>
  <c r="R107" i="7"/>
  <c r="R108" i="7"/>
  <c r="R79" i="6"/>
  <c r="F90" i="6"/>
  <c r="T61" i="6"/>
  <c r="T65" i="6"/>
  <c r="F72" i="6"/>
  <c r="T66" i="6"/>
  <c r="T71" i="6"/>
  <c r="R60" i="6"/>
  <c r="U61" i="6"/>
  <c r="U62" i="6"/>
  <c r="R64" i="6"/>
  <c r="R66" i="6"/>
  <c r="T68" i="6"/>
  <c r="R69" i="6"/>
  <c r="T70" i="6"/>
  <c r="Q87" i="6"/>
  <c r="Q79" i="6"/>
  <c r="R80" i="6"/>
  <c r="S81" i="6"/>
  <c r="Q83" i="6"/>
  <c r="T84" i="6"/>
  <c r="Q85" i="6"/>
  <c r="T81" i="6"/>
  <c r="R83" i="6"/>
  <c r="T85" i="6"/>
  <c r="Q86" i="6"/>
  <c r="E72" i="6"/>
  <c r="S62" i="6"/>
  <c r="Q69" i="6"/>
  <c r="T89" i="6"/>
  <c r="T86" i="6"/>
  <c r="T83" i="6"/>
  <c r="T79" i="6"/>
  <c r="T87" i="6"/>
  <c r="T80" i="6"/>
  <c r="T78" i="6"/>
  <c r="T82" i="6"/>
  <c r="T88" i="6"/>
  <c r="Q70" i="6"/>
  <c r="Q68" i="6"/>
  <c r="Q66" i="6"/>
  <c r="Q64" i="6"/>
  <c r="Q60" i="6"/>
  <c r="U64" i="6"/>
  <c r="U60" i="6"/>
  <c r="AB60" i="6" s="1"/>
  <c r="S60" i="6"/>
  <c r="Q61" i="6"/>
  <c r="Q62" i="6"/>
  <c r="U63" i="6"/>
  <c r="S64" i="6"/>
  <c r="Q65" i="6"/>
  <c r="Q67" i="6"/>
  <c r="D90" i="6"/>
  <c r="P90" i="6"/>
  <c r="R70" i="6"/>
  <c r="D72" i="6"/>
  <c r="R65" i="6"/>
  <c r="R61" i="6"/>
  <c r="S61" i="6"/>
  <c r="R62" i="6"/>
  <c r="Q63" i="6"/>
  <c r="T64" i="6"/>
  <c r="S65" i="6"/>
  <c r="R67" i="6"/>
  <c r="R68" i="6"/>
  <c r="C72" i="6"/>
  <c r="E90" i="6"/>
  <c r="S82" i="6"/>
  <c r="S78" i="6"/>
  <c r="S79" i="6"/>
  <c r="R86" i="6"/>
  <c r="T63" i="6"/>
  <c r="R78" i="6"/>
  <c r="Q81" i="6"/>
  <c r="R82" i="6"/>
  <c r="Q84" i="6"/>
  <c r="R85" i="6"/>
  <c r="Q88" i="6"/>
  <c r="R89" i="6"/>
  <c r="C90" i="6"/>
  <c r="T69" i="6"/>
  <c r="Q80" i="6"/>
  <c r="R81" i="6"/>
  <c r="R84" i="6"/>
  <c r="R88" i="6"/>
  <c r="C19" i="3"/>
  <c r="U7" i="3"/>
  <c r="C37" i="3"/>
  <c r="S36" i="3"/>
  <c r="S43" i="3"/>
  <c r="P55" i="3"/>
  <c r="B37" i="4"/>
  <c r="F55" i="4"/>
  <c r="G57" i="4" s="1"/>
  <c r="N55" i="4"/>
  <c r="F37" i="4"/>
  <c r="G39" i="4" s="1"/>
  <c r="F109" i="4"/>
  <c r="G111" i="4" s="1"/>
  <c r="N109" i="4"/>
  <c r="N127" i="4"/>
  <c r="Q72" i="5"/>
  <c r="U65" i="5"/>
  <c r="U61" i="5"/>
  <c r="AB61" i="5" s="1"/>
  <c r="D91" i="3"/>
  <c r="C91" i="3"/>
  <c r="P91" i="3"/>
  <c r="Q98" i="3"/>
  <c r="E109" i="3"/>
  <c r="C109" i="3"/>
  <c r="S116" i="3"/>
  <c r="P127" i="3"/>
  <c r="S26" i="6"/>
  <c r="Q27" i="6"/>
  <c r="S31" i="6"/>
  <c r="Q32" i="6"/>
  <c r="T25" i="6"/>
  <c r="R27" i="6"/>
  <c r="U7" i="6"/>
  <c r="AB7" i="6" s="1"/>
  <c r="S10" i="6"/>
  <c r="R7" i="6"/>
  <c r="P19" i="6"/>
  <c r="R105" i="3"/>
  <c r="R101" i="3"/>
  <c r="Q80" i="3"/>
  <c r="P7" i="4"/>
  <c r="N19" i="4"/>
  <c r="E91" i="4"/>
  <c r="F91" i="4"/>
  <c r="G93" i="4" s="1"/>
  <c r="R11" i="5"/>
  <c r="T33" i="5"/>
  <c r="U62" i="5"/>
  <c r="U66" i="5"/>
  <c r="B37" i="6"/>
  <c r="T107" i="3"/>
  <c r="Q8" i="3"/>
  <c r="T7" i="3"/>
  <c r="T8" i="3"/>
  <c r="S7" i="3"/>
  <c r="R126" i="3"/>
  <c r="R123" i="3"/>
  <c r="S79" i="3"/>
  <c r="P109" i="3"/>
  <c r="R125" i="3"/>
  <c r="Q115" i="3"/>
  <c r="S118" i="3"/>
  <c r="N37" i="4"/>
  <c r="N91" i="4"/>
  <c r="D127" i="4"/>
  <c r="B127" i="4"/>
  <c r="U63" i="5"/>
  <c r="Q8" i="4"/>
  <c r="X8" i="4" s="1"/>
  <c r="C55" i="4"/>
  <c r="D19" i="6"/>
  <c r="B19" i="6"/>
  <c r="S30" i="6"/>
  <c r="R8" i="6"/>
  <c r="Q7" i="6"/>
  <c r="U8" i="6"/>
  <c r="R14" i="6"/>
  <c r="R16" i="6"/>
  <c r="Q17" i="6"/>
  <c r="R18" i="6"/>
  <c r="F19" i="6"/>
  <c r="T12" i="6"/>
  <c r="T8" i="6"/>
  <c r="T18" i="6"/>
  <c r="T16" i="6"/>
  <c r="T14" i="6"/>
  <c r="T9" i="6"/>
  <c r="R17" i="6"/>
  <c r="T15" i="6"/>
  <c r="S16" i="6"/>
  <c r="T17" i="6"/>
  <c r="S18" i="6"/>
  <c r="R32" i="6"/>
  <c r="Q18" i="6"/>
  <c r="U9" i="6"/>
  <c r="Q8" i="6"/>
  <c r="R9" i="6"/>
  <c r="U11" i="6"/>
  <c r="Q12" i="6"/>
  <c r="C19" i="6"/>
  <c r="S29" i="6"/>
  <c r="S35" i="6"/>
  <c r="S17" i="6"/>
  <c r="S15" i="6"/>
  <c r="S13" i="6"/>
  <c r="S11" i="6"/>
  <c r="S7" i="6"/>
  <c r="E19" i="6"/>
  <c r="S12" i="6"/>
  <c r="S8" i="6"/>
  <c r="Q11" i="6"/>
  <c r="U12" i="6"/>
  <c r="Q13" i="6"/>
  <c r="Q15" i="6"/>
  <c r="D37" i="6"/>
  <c r="R30" i="6"/>
  <c r="R26" i="6"/>
  <c r="R36" i="6"/>
  <c r="R35" i="6"/>
  <c r="R34" i="6"/>
  <c r="R31" i="6"/>
  <c r="R29" i="6"/>
  <c r="R25" i="6"/>
  <c r="R28" i="6"/>
  <c r="T35" i="6"/>
  <c r="F37" i="6"/>
  <c r="T33" i="6"/>
  <c r="T32" i="6"/>
  <c r="T30" i="6"/>
  <c r="T27" i="6"/>
  <c r="T26" i="6"/>
  <c r="R33" i="6"/>
  <c r="T7" i="6"/>
  <c r="T11" i="6"/>
  <c r="T13" i="6"/>
  <c r="S14" i="6"/>
  <c r="T31" i="6"/>
  <c r="R10" i="6"/>
  <c r="S9" i="6"/>
  <c r="T10" i="6"/>
  <c r="R12" i="6"/>
  <c r="Q35" i="6"/>
  <c r="Q33" i="6"/>
  <c r="Q31" i="6"/>
  <c r="Q29" i="6"/>
  <c r="Q25" i="6"/>
  <c r="C37" i="6"/>
  <c r="Q36" i="6"/>
  <c r="Q34" i="6"/>
  <c r="Q26" i="6"/>
  <c r="Q28" i="6"/>
  <c r="T29" i="6"/>
  <c r="Q30" i="6"/>
  <c r="T34" i="6"/>
  <c r="Q10" i="6"/>
  <c r="U10" i="6"/>
  <c r="R11" i="6"/>
  <c r="R13" i="6"/>
  <c r="R15" i="6"/>
  <c r="S36" i="6"/>
  <c r="S34" i="6"/>
  <c r="S32" i="6"/>
  <c r="S27" i="6"/>
  <c r="P37" i="6"/>
  <c r="S33" i="6"/>
  <c r="E37" i="6"/>
  <c r="Q9" i="6"/>
  <c r="Q14" i="6"/>
  <c r="Q16" i="6"/>
  <c r="T28" i="6"/>
  <c r="S28" i="6"/>
  <c r="R7" i="5"/>
  <c r="R64" i="5"/>
  <c r="P37" i="5"/>
  <c r="T18" i="5"/>
  <c r="S36" i="5"/>
  <c r="T54" i="5"/>
  <c r="D19" i="5"/>
  <c r="E55" i="5"/>
  <c r="T44" i="5"/>
  <c r="T46" i="5"/>
  <c r="B55" i="5"/>
  <c r="T51" i="5"/>
  <c r="T48" i="5"/>
  <c r="R54" i="5"/>
  <c r="Q61" i="5"/>
  <c r="Q62" i="5"/>
  <c r="T25" i="5"/>
  <c r="T27" i="5"/>
  <c r="T29" i="5"/>
  <c r="T31" i="5"/>
  <c r="T35" i="5"/>
  <c r="T52" i="5"/>
  <c r="T34" i="5"/>
  <c r="R61" i="5"/>
  <c r="Q25" i="5"/>
  <c r="S26" i="5"/>
  <c r="Q27" i="5"/>
  <c r="S29" i="5"/>
  <c r="Q29" i="5"/>
  <c r="T32" i="5"/>
  <c r="T36" i="5"/>
  <c r="T43" i="5"/>
  <c r="T45" i="5"/>
  <c r="T47" i="5"/>
  <c r="T49" i="5"/>
  <c r="T53" i="5"/>
  <c r="B73" i="5"/>
  <c r="R8" i="5"/>
  <c r="Q8" i="5"/>
  <c r="S9" i="5"/>
  <c r="Q11" i="5"/>
  <c r="T26" i="5"/>
  <c r="T28" i="5"/>
  <c r="T30" i="5"/>
  <c r="D55" i="5"/>
  <c r="F55" i="5"/>
  <c r="Q46" i="5"/>
  <c r="T50" i="5"/>
  <c r="R52" i="5"/>
  <c r="P19" i="5"/>
  <c r="B19" i="5"/>
  <c r="R17" i="5"/>
  <c r="S34" i="5"/>
  <c r="Q43" i="5"/>
  <c r="S70" i="5"/>
  <c r="S66" i="5"/>
  <c r="S64" i="5"/>
  <c r="E73" i="5"/>
  <c r="S69" i="5"/>
  <c r="S72" i="5"/>
  <c r="S68" i="5"/>
  <c r="S62" i="5"/>
  <c r="S71" i="5"/>
  <c r="S67" i="5"/>
  <c r="S65" i="5"/>
  <c r="S61" i="5"/>
  <c r="F19" i="5"/>
  <c r="R28" i="5"/>
  <c r="R30" i="5"/>
  <c r="F37" i="5"/>
  <c r="S43" i="5"/>
  <c r="Q47" i="5"/>
  <c r="R51" i="5"/>
  <c r="F73" i="5"/>
  <c r="T69" i="5"/>
  <c r="T63" i="5"/>
  <c r="T72" i="5"/>
  <c r="T68" i="5"/>
  <c r="T71" i="5"/>
  <c r="T67" i="5"/>
  <c r="T65" i="5"/>
  <c r="T61" i="5"/>
  <c r="T70" i="5"/>
  <c r="T66" i="5"/>
  <c r="T64" i="5"/>
  <c r="T62" i="5"/>
  <c r="S63" i="5"/>
  <c r="R27" i="5"/>
  <c r="Q28" i="5"/>
  <c r="Q30" i="5"/>
  <c r="S31" i="5"/>
  <c r="S35" i="5"/>
  <c r="S49" i="5"/>
  <c r="S53" i="5"/>
  <c r="S7" i="5"/>
  <c r="Q9" i="5"/>
  <c r="S11" i="5"/>
  <c r="S27" i="5"/>
  <c r="S52" i="5"/>
  <c r="S8" i="5"/>
  <c r="R9" i="5"/>
  <c r="Q10" i="5"/>
  <c r="Q12" i="5"/>
  <c r="Q13" i="5"/>
  <c r="Q14" i="5"/>
  <c r="Q15" i="5"/>
  <c r="Q16" i="5"/>
  <c r="Q17" i="5"/>
  <c r="Q18" i="5"/>
  <c r="C19" i="5"/>
  <c r="R25" i="5"/>
  <c r="Q26" i="5"/>
  <c r="S28" i="5"/>
  <c r="R29" i="5"/>
  <c r="S30" i="5"/>
  <c r="Q31" i="5"/>
  <c r="Q32" i="5"/>
  <c r="Q33" i="5"/>
  <c r="Q34" i="5"/>
  <c r="Q35" i="5"/>
  <c r="Q36" i="5"/>
  <c r="C55" i="5"/>
  <c r="Q54" i="5"/>
  <c r="Q53" i="5"/>
  <c r="Q52" i="5"/>
  <c r="Q51" i="5"/>
  <c r="Q50" i="5"/>
  <c r="Q49" i="5"/>
  <c r="Q44" i="5"/>
  <c r="Q45" i="5"/>
  <c r="R46" i="5"/>
  <c r="S47" i="5"/>
  <c r="Q48" i="5"/>
  <c r="R50" i="5"/>
  <c r="S51" i="5"/>
  <c r="S10" i="5"/>
  <c r="S32" i="5"/>
  <c r="S33" i="5"/>
  <c r="S48" i="5"/>
  <c r="S46" i="5"/>
  <c r="S44" i="5"/>
  <c r="S45" i="5"/>
  <c r="Q7" i="5"/>
  <c r="R10" i="5"/>
  <c r="R12" i="5"/>
  <c r="R13" i="5"/>
  <c r="R14" i="5"/>
  <c r="R15" i="5"/>
  <c r="R16" i="5"/>
  <c r="R18" i="5"/>
  <c r="S25" i="5"/>
  <c r="R26" i="5"/>
  <c r="R31" i="5"/>
  <c r="R32" i="5"/>
  <c r="R33" i="5"/>
  <c r="R34" i="5"/>
  <c r="R35" i="5"/>
  <c r="R36" i="5"/>
  <c r="R47" i="5"/>
  <c r="R43" i="5"/>
  <c r="P55" i="5"/>
  <c r="R44" i="5"/>
  <c r="R45" i="5"/>
  <c r="R48" i="5"/>
  <c r="R49" i="5"/>
  <c r="S50" i="5"/>
  <c r="R53" i="5"/>
  <c r="S54" i="5"/>
  <c r="P73" i="5"/>
  <c r="R71" i="5"/>
  <c r="R62" i="5"/>
  <c r="Q63" i="5"/>
  <c r="R68" i="5"/>
  <c r="Q69" i="5"/>
  <c r="R72" i="5"/>
  <c r="C73" i="5"/>
  <c r="R63" i="5"/>
  <c r="Q64" i="5"/>
  <c r="Q66" i="5"/>
  <c r="R69" i="5"/>
  <c r="Q70" i="5"/>
  <c r="D73" i="5"/>
  <c r="Q65" i="5"/>
  <c r="R66" i="5"/>
  <c r="Q67" i="5"/>
  <c r="R70" i="5"/>
  <c r="Q71" i="5"/>
  <c r="R65" i="5"/>
  <c r="R67" i="5"/>
  <c r="Q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R121" i="3"/>
  <c r="D127" i="3"/>
  <c r="B127" i="3"/>
  <c r="R120" i="3"/>
  <c r="B109" i="3"/>
  <c r="Q97" i="3"/>
  <c r="R106" i="3"/>
  <c r="D109" i="3"/>
  <c r="S90" i="3"/>
  <c r="Q90" i="3"/>
  <c r="Q89" i="3"/>
  <c r="R79" i="3"/>
  <c r="S80" i="3"/>
  <c r="Q82" i="3"/>
  <c r="R83" i="3"/>
  <c r="S84" i="3"/>
  <c r="R85" i="3"/>
  <c r="R87" i="3"/>
  <c r="R89" i="3"/>
  <c r="E91" i="3"/>
  <c r="R100" i="3"/>
  <c r="S98" i="3"/>
  <c r="R99" i="3"/>
  <c r="S102" i="3"/>
  <c r="T103" i="3"/>
  <c r="Q105" i="3"/>
  <c r="Q7" i="3"/>
  <c r="Q9" i="3"/>
  <c r="U9" i="3"/>
  <c r="P37" i="3"/>
  <c r="R44" i="3"/>
  <c r="S44" i="3"/>
  <c r="S46" i="3"/>
  <c r="Q51" i="3"/>
  <c r="R82" i="3"/>
  <c r="S83" i="3"/>
  <c r="S85" i="3"/>
  <c r="Q86" i="3"/>
  <c r="S87" i="3"/>
  <c r="Q88" i="3"/>
  <c r="S89" i="3"/>
  <c r="B91" i="3"/>
  <c r="F91" i="3"/>
  <c r="S101" i="3"/>
  <c r="S97" i="3"/>
  <c r="S99" i="3"/>
  <c r="Q100" i="3"/>
  <c r="Q101" i="3"/>
  <c r="T104" i="3"/>
  <c r="T108" i="3"/>
  <c r="R119" i="3"/>
  <c r="R81" i="3"/>
  <c r="S82" i="3"/>
  <c r="Q84" i="3"/>
  <c r="R86" i="3"/>
  <c r="R88" i="3"/>
  <c r="R90" i="3"/>
  <c r="F109" i="3"/>
  <c r="T102" i="3"/>
  <c r="T98" i="3"/>
  <c r="R97" i="3"/>
  <c r="T99" i="3"/>
  <c r="S100" i="3"/>
  <c r="Q102" i="3"/>
  <c r="Q103" i="3"/>
  <c r="T105" i="3"/>
  <c r="Q107" i="3"/>
  <c r="Q14" i="3"/>
  <c r="R30" i="3"/>
  <c r="S27" i="3"/>
  <c r="Q79" i="3"/>
  <c r="R80" i="3"/>
  <c r="S81" i="3"/>
  <c r="Q83" i="3"/>
  <c r="R84" i="3"/>
  <c r="Q85" i="3"/>
  <c r="S86" i="3"/>
  <c r="Q87" i="3"/>
  <c r="S88" i="3"/>
  <c r="Q108" i="3"/>
  <c r="Q106" i="3"/>
  <c r="Q104" i="3"/>
  <c r="Q99" i="3"/>
  <c r="T97" i="3"/>
  <c r="R98" i="3"/>
  <c r="T100" i="3"/>
  <c r="T101" i="3"/>
  <c r="R102" i="3"/>
  <c r="R103" i="3"/>
  <c r="R104" i="3"/>
  <c r="T106" i="3"/>
  <c r="R107" i="3"/>
  <c r="R108" i="3"/>
  <c r="Q116" i="3"/>
  <c r="Q117" i="3"/>
  <c r="Q118" i="3"/>
  <c r="R122" i="3"/>
  <c r="R124" i="3"/>
  <c r="R48" i="3"/>
  <c r="R26" i="3"/>
  <c r="R28" i="3"/>
  <c r="R27" i="3"/>
  <c r="D37" i="3"/>
  <c r="F19" i="3"/>
  <c r="U8" i="3"/>
  <c r="B19" i="3"/>
  <c r="R15" i="3"/>
  <c r="R13" i="3"/>
  <c r="R11" i="3"/>
  <c r="D19" i="3"/>
  <c r="R12" i="3"/>
  <c r="R10" i="3"/>
  <c r="T11" i="3"/>
  <c r="S9" i="3"/>
  <c r="T10" i="3"/>
  <c r="T12" i="3"/>
  <c r="S15" i="3"/>
  <c r="B37" i="3"/>
  <c r="F37" i="3"/>
  <c r="T30" i="3"/>
  <c r="T26" i="3"/>
  <c r="T36" i="3"/>
  <c r="T34" i="3"/>
  <c r="T32" i="3"/>
  <c r="T27" i="3"/>
  <c r="T29" i="3"/>
  <c r="T31" i="3"/>
  <c r="S32" i="3"/>
  <c r="T33" i="3"/>
  <c r="S34" i="3"/>
  <c r="T35" i="3"/>
  <c r="Q52" i="3"/>
  <c r="Q46" i="3"/>
  <c r="T28" i="3"/>
  <c r="Q45" i="3"/>
  <c r="E19" i="3"/>
  <c r="S12" i="3"/>
  <c r="S14" i="3"/>
  <c r="R9" i="3"/>
  <c r="S10" i="3"/>
  <c r="Q12" i="3"/>
  <c r="S35" i="3"/>
  <c r="S33" i="3"/>
  <c r="S31" i="3"/>
  <c r="S29" i="3"/>
  <c r="E37" i="3"/>
  <c r="S30" i="3"/>
  <c r="S26" i="3"/>
  <c r="Q29" i="3"/>
  <c r="Q31" i="3"/>
  <c r="R32" i="3"/>
  <c r="Q33" i="3"/>
  <c r="R34" i="3"/>
  <c r="Q35" i="3"/>
  <c r="R36" i="3"/>
  <c r="B55" i="3"/>
  <c r="Q54" i="3"/>
  <c r="T14" i="3"/>
  <c r="R8" i="3"/>
  <c r="Q11" i="3"/>
  <c r="S13" i="3"/>
  <c r="Q15" i="3"/>
  <c r="Q13" i="3"/>
  <c r="U11" i="3"/>
  <c r="R7" i="3"/>
  <c r="R19" i="3" s="1"/>
  <c r="S8" i="3"/>
  <c r="T9" i="3"/>
  <c r="Q10" i="3"/>
  <c r="U10" i="3"/>
  <c r="S11" i="3"/>
  <c r="U12" i="3"/>
  <c r="T13" i="3"/>
  <c r="R14" i="3"/>
  <c r="T15" i="3"/>
  <c r="Q36" i="3"/>
  <c r="Q26" i="3"/>
  <c r="S28" i="3"/>
  <c r="Q30" i="3"/>
  <c r="R54" i="3"/>
  <c r="R52" i="3"/>
  <c r="R50" i="3"/>
  <c r="R45" i="3"/>
  <c r="R47" i="3"/>
  <c r="R43" i="3"/>
  <c r="R51" i="3"/>
  <c r="R46" i="3"/>
  <c r="R49" i="3"/>
  <c r="Q50" i="3"/>
  <c r="D55" i="3"/>
  <c r="Q28" i="3"/>
  <c r="R29" i="3"/>
  <c r="R31" i="3"/>
  <c r="R33" i="3"/>
  <c r="R35" i="3"/>
  <c r="Q43" i="3"/>
  <c r="S45" i="3"/>
  <c r="Q47" i="3"/>
  <c r="Q27" i="3"/>
  <c r="Q32" i="3"/>
  <c r="Q34" i="3"/>
  <c r="C55" i="3"/>
  <c r="Q48" i="3"/>
  <c r="Q44" i="3"/>
  <c r="Q49" i="3"/>
  <c r="Q53" i="3"/>
  <c r="Q78" i="2"/>
  <c r="R78" i="2" s="1"/>
  <c r="S78" i="2" s="1"/>
  <c r="T78" i="2" s="1"/>
  <c r="U78" i="2" s="1"/>
  <c r="C78" i="2"/>
  <c r="D78" i="2" s="1"/>
  <c r="E78" i="2" s="1"/>
  <c r="F78" i="2" s="1"/>
  <c r="G78" i="2" s="1"/>
  <c r="T43" i="2"/>
  <c r="Q53" i="2"/>
  <c r="S47" i="2"/>
  <c r="S54" i="2"/>
  <c r="Q46" i="2"/>
  <c r="S45" i="2"/>
  <c r="Q44" i="2"/>
  <c r="T47" i="2"/>
  <c r="Q48" i="2"/>
  <c r="R48" i="2"/>
  <c r="C55" i="2"/>
  <c r="Q42" i="2"/>
  <c r="R42" i="2" s="1"/>
  <c r="S42" i="2" s="1"/>
  <c r="T42" i="2" s="1"/>
  <c r="U42" i="2" s="1"/>
  <c r="C42" i="2"/>
  <c r="D42" i="2" s="1"/>
  <c r="E42" i="2" s="1"/>
  <c r="F42" i="2" s="1"/>
  <c r="G42" i="2" s="1"/>
  <c r="U6" i="2"/>
  <c r="P72" i="14"/>
  <c r="P71" i="14"/>
  <c r="P70" i="14"/>
  <c r="P69" i="14"/>
  <c r="P68" i="14"/>
  <c r="P67" i="14"/>
  <c r="P66" i="14"/>
  <c r="P65" i="14"/>
  <c r="P64" i="14"/>
  <c r="P63" i="14"/>
  <c r="P62" i="14"/>
  <c r="P61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Q6" i="1"/>
  <c r="R6" i="1" s="1"/>
  <c r="S6" i="1" s="1"/>
  <c r="T6" i="1" s="1"/>
  <c r="U6" i="1" s="1"/>
  <c r="V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Q19" i="3" l="1"/>
  <c r="S19" i="3"/>
  <c r="T19" i="3"/>
  <c r="U19" i="3"/>
  <c r="V19" i="3"/>
  <c r="V439" i="7"/>
  <c r="V421" i="7"/>
  <c r="V385" i="7"/>
  <c r="V367" i="7"/>
  <c r="V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R437" i="7"/>
  <c r="U481" i="7"/>
  <c r="U476" i="7"/>
  <c r="U439" i="7"/>
  <c r="U447" i="7"/>
  <c r="U444" i="7"/>
  <c r="V420" i="7"/>
  <c r="U425" i="7"/>
  <c r="U422" i="7"/>
  <c r="U430" i="7"/>
  <c r="U405" i="7"/>
  <c r="U252" i="7"/>
  <c r="AB252" i="7" s="1"/>
  <c r="U401" i="7"/>
  <c r="AB401" i="7" s="1"/>
  <c r="U410" i="7"/>
  <c r="U384" i="7"/>
  <c r="U391" i="7"/>
  <c r="U388" i="7"/>
  <c r="V366" i="7"/>
  <c r="U371" i="7"/>
  <c r="U368" i="7"/>
  <c r="U376" i="7"/>
  <c r="U351" i="7"/>
  <c r="U198" i="7"/>
  <c r="AB198" i="7" s="1"/>
  <c r="U347" i="7"/>
  <c r="AB347" i="7" s="1"/>
  <c r="U356" i="7"/>
  <c r="V473" i="7"/>
  <c r="W290" i="7"/>
  <c r="W272" i="7"/>
  <c r="U475" i="7"/>
  <c r="U478" i="7"/>
  <c r="U441" i="7"/>
  <c r="U288" i="7"/>
  <c r="U437" i="7"/>
  <c r="AB437" i="7" s="1"/>
  <c r="U446" i="7"/>
  <c r="U270" i="7"/>
  <c r="AB270" i="7" s="1"/>
  <c r="U420" i="7"/>
  <c r="U427" i="7"/>
  <c r="U424" i="7"/>
  <c r="U407" i="7"/>
  <c r="U404" i="7"/>
  <c r="U412" i="7"/>
  <c r="U385" i="7"/>
  <c r="U393" i="7"/>
  <c r="U390" i="7"/>
  <c r="U366" i="7"/>
  <c r="U373" i="7"/>
  <c r="U370" i="7"/>
  <c r="V348" i="7"/>
  <c r="U353" i="7"/>
  <c r="U350" i="7"/>
  <c r="U358" i="7"/>
  <c r="U477" i="7"/>
  <c r="U324" i="7"/>
  <c r="U473" i="7"/>
  <c r="U480" i="7"/>
  <c r="V438" i="7"/>
  <c r="U443" i="7"/>
  <c r="U440" i="7"/>
  <c r="U448" i="7"/>
  <c r="U421" i="7"/>
  <c r="U429" i="7"/>
  <c r="U426" i="7"/>
  <c r="U402" i="7"/>
  <c r="U409" i="7"/>
  <c r="U406" i="7"/>
  <c r="U387" i="7"/>
  <c r="U234" i="7"/>
  <c r="U383" i="7"/>
  <c r="AB383" i="7" s="1"/>
  <c r="U392" i="7"/>
  <c r="U367" i="7"/>
  <c r="U375" i="7"/>
  <c r="U372" i="7"/>
  <c r="U348" i="7"/>
  <c r="U355" i="7"/>
  <c r="U352" i="7"/>
  <c r="V383" i="7"/>
  <c r="V365" i="7"/>
  <c r="V347" i="7"/>
  <c r="U479" i="7"/>
  <c r="U474" i="7"/>
  <c r="U482" i="7"/>
  <c r="U438" i="7"/>
  <c r="U445" i="7"/>
  <c r="U442" i="7"/>
  <c r="U423" i="7"/>
  <c r="U419" i="7"/>
  <c r="AB419" i="7" s="1"/>
  <c r="U428" i="7"/>
  <c r="U403" i="7"/>
  <c r="U411" i="7"/>
  <c r="U408" i="7"/>
  <c r="V384" i="7"/>
  <c r="U389" i="7"/>
  <c r="U386" i="7"/>
  <c r="U394" i="7"/>
  <c r="U369" i="7"/>
  <c r="U216" i="7"/>
  <c r="AB216" i="7" s="1"/>
  <c r="U365" i="7"/>
  <c r="AB365" i="7" s="1"/>
  <c r="U374" i="7"/>
  <c r="U349" i="7"/>
  <c r="U357" i="7"/>
  <c r="U354" i="7"/>
  <c r="V324" i="7"/>
  <c r="V289" i="7" s="1"/>
  <c r="V437" i="7"/>
  <c r="V419" i="7"/>
  <c r="W236" i="7"/>
  <c r="V216" i="7"/>
  <c r="V198" i="7"/>
  <c r="T437" i="7"/>
  <c r="S437" i="7"/>
  <c r="U138" i="6"/>
  <c r="Q437" i="7"/>
  <c r="U135" i="6"/>
  <c r="U134" i="6"/>
  <c r="U136" i="6"/>
  <c r="V132" i="6"/>
  <c r="U133" i="6"/>
  <c r="U139" i="6"/>
  <c r="V55" i="5"/>
  <c r="U142" i="6"/>
  <c r="V134" i="6"/>
  <c r="V109" i="3"/>
  <c r="U140" i="6"/>
  <c r="V37" i="6"/>
  <c r="W39" i="6" s="1"/>
  <c r="V135" i="6"/>
  <c r="U137" i="6"/>
  <c r="H92" i="6"/>
  <c r="G143" i="6"/>
  <c r="V90" i="6"/>
  <c r="V131" i="6"/>
  <c r="U90" i="6"/>
  <c r="AB90" i="6" s="1"/>
  <c r="U131" i="6"/>
  <c r="AB131" i="6" s="1"/>
  <c r="U55" i="5"/>
  <c r="V133" i="6"/>
  <c r="U141" i="6"/>
  <c r="V72" i="6"/>
  <c r="U132" i="6"/>
  <c r="U37" i="6"/>
  <c r="AB37" i="6" s="1"/>
  <c r="U109" i="3"/>
  <c r="U37" i="3"/>
  <c r="V37" i="3"/>
  <c r="V91" i="3"/>
  <c r="U91" i="3"/>
  <c r="V73" i="7"/>
  <c r="V127" i="7"/>
  <c r="V449" i="7" s="1"/>
  <c r="V331" i="7"/>
  <c r="V330" i="7"/>
  <c r="V55" i="7"/>
  <c r="V65" i="1"/>
  <c r="V11" i="1"/>
  <c r="V47" i="1"/>
  <c r="V29" i="1"/>
  <c r="V180" i="7"/>
  <c r="V329" i="7"/>
  <c r="V37" i="7"/>
  <c r="V109" i="7"/>
  <c r="V19" i="7"/>
  <c r="W21" i="7" s="1"/>
  <c r="V117" i="6"/>
  <c r="V115" i="6"/>
  <c r="V28" i="1"/>
  <c r="V10" i="1"/>
  <c r="V64" i="1"/>
  <c r="V46" i="1"/>
  <c r="V116" i="6"/>
  <c r="G74" i="6"/>
  <c r="G57" i="5"/>
  <c r="V19" i="6"/>
  <c r="W21" i="6" s="1"/>
  <c r="V73" i="5"/>
  <c r="W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U340" i="7"/>
  <c r="G93" i="7"/>
  <c r="G92" i="7"/>
  <c r="G39" i="7"/>
  <c r="G38" i="7"/>
  <c r="G325" i="7"/>
  <c r="G485" i="7"/>
  <c r="H486" i="7" s="1"/>
  <c r="G200" i="7"/>
  <c r="G359" i="7"/>
  <c r="H361" i="7" s="1"/>
  <c r="G199" i="7"/>
  <c r="V45" i="1"/>
  <c r="V27" i="1"/>
  <c r="V62" i="1"/>
  <c r="V9" i="1"/>
  <c r="V44" i="1"/>
  <c r="V8" i="1"/>
  <c r="V26" i="1"/>
  <c r="V63" i="1"/>
  <c r="V114" i="6"/>
  <c r="U339" i="7"/>
  <c r="D143" i="6"/>
  <c r="C143" i="6"/>
  <c r="E143" i="6"/>
  <c r="F143" i="6"/>
  <c r="B143" i="6"/>
  <c r="G21" i="6"/>
  <c r="G56" i="5"/>
  <c r="V61" i="1"/>
  <c r="V113" i="6"/>
  <c r="G125" i="6"/>
  <c r="H127" i="6" s="1"/>
  <c r="U53" i="1"/>
  <c r="U49" i="1"/>
  <c r="U45" i="1"/>
  <c r="U52" i="1"/>
  <c r="U48" i="1"/>
  <c r="U44" i="1"/>
  <c r="U51" i="1"/>
  <c r="U43" i="1"/>
  <c r="AB43" i="1" s="1"/>
  <c r="U47" i="1"/>
  <c r="U54" i="1"/>
  <c r="U46" i="1"/>
  <c r="U50" i="1"/>
  <c r="G8" i="14"/>
  <c r="V7" i="1"/>
  <c r="D25" i="14"/>
  <c r="R35" i="1"/>
  <c r="R31" i="1"/>
  <c r="R34" i="1"/>
  <c r="R30" i="1"/>
  <c r="R26" i="1"/>
  <c r="R33" i="1"/>
  <c r="R28" i="1"/>
  <c r="R36" i="1"/>
  <c r="R25" i="1"/>
  <c r="R29" i="1"/>
  <c r="R27" i="1"/>
  <c r="R32" i="1"/>
  <c r="E43" i="14"/>
  <c r="S51" i="1"/>
  <c r="S47" i="1"/>
  <c r="S43" i="1"/>
  <c r="S54" i="1"/>
  <c r="S50" i="1"/>
  <c r="S46" i="1"/>
  <c r="S53" i="1"/>
  <c r="S45" i="1"/>
  <c r="S49" i="1"/>
  <c r="S48" i="1"/>
  <c r="S52" i="1"/>
  <c r="S44" i="1"/>
  <c r="G44" i="14"/>
  <c r="V43" i="1"/>
  <c r="F61" i="14"/>
  <c r="T71" i="1"/>
  <c r="T67" i="1"/>
  <c r="T63" i="1"/>
  <c r="T70" i="1"/>
  <c r="T66" i="1"/>
  <c r="T62" i="1"/>
  <c r="T65" i="1"/>
  <c r="T69" i="1"/>
  <c r="T61" i="1"/>
  <c r="T72" i="1"/>
  <c r="T64" i="1"/>
  <c r="T68" i="1"/>
  <c r="F25" i="14"/>
  <c r="T33" i="1"/>
  <c r="T29" i="1"/>
  <c r="T36" i="1"/>
  <c r="T32" i="1"/>
  <c r="T28" i="1"/>
  <c r="T31" i="1"/>
  <c r="T27" i="1"/>
  <c r="T26" i="1"/>
  <c r="T25" i="1"/>
  <c r="T35" i="1"/>
  <c r="T34" i="1"/>
  <c r="T30" i="1"/>
  <c r="C43" i="14"/>
  <c r="Q53" i="1"/>
  <c r="Q49" i="1"/>
  <c r="Q45" i="1"/>
  <c r="Q52" i="1"/>
  <c r="Q48" i="1"/>
  <c r="Q44" i="1"/>
  <c r="Q47" i="1"/>
  <c r="Q50" i="1"/>
  <c r="Q51" i="1"/>
  <c r="Q43" i="1"/>
  <c r="Q54" i="1"/>
  <c r="Q46" i="1"/>
  <c r="D61" i="14"/>
  <c r="R69" i="1"/>
  <c r="R65" i="1"/>
  <c r="R61" i="1"/>
  <c r="R72" i="1"/>
  <c r="R68" i="1"/>
  <c r="R64" i="1"/>
  <c r="R67" i="1"/>
  <c r="R66" i="1"/>
  <c r="R70" i="1"/>
  <c r="R62" i="1"/>
  <c r="R71" i="1"/>
  <c r="R63" i="1"/>
  <c r="C25" i="14"/>
  <c r="Q36" i="1"/>
  <c r="Q32" i="1"/>
  <c r="Q35" i="1"/>
  <c r="Q31" i="1"/>
  <c r="Q27" i="1"/>
  <c r="Q30" i="1"/>
  <c r="Q26" i="1"/>
  <c r="Q33" i="1"/>
  <c r="Q34" i="1"/>
  <c r="Q25" i="1"/>
  <c r="Q28" i="1"/>
  <c r="Q29" i="1"/>
  <c r="U36" i="1"/>
  <c r="U32" i="1"/>
  <c r="U35" i="1"/>
  <c r="U31" i="1"/>
  <c r="U27" i="1"/>
  <c r="U34" i="1"/>
  <c r="U28" i="1"/>
  <c r="U29" i="1"/>
  <c r="U30" i="1"/>
  <c r="U33" i="1"/>
  <c r="U25" i="1"/>
  <c r="AB25" i="1" s="1"/>
  <c r="U26" i="1"/>
  <c r="D43" i="14"/>
  <c r="R52" i="1"/>
  <c r="R48" i="1"/>
  <c r="R44" i="1"/>
  <c r="R51" i="1"/>
  <c r="R47" i="1"/>
  <c r="R43" i="1"/>
  <c r="R50" i="1"/>
  <c r="R53" i="1"/>
  <c r="R45" i="1"/>
  <c r="R54" i="1"/>
  <c r="R46" i="1"/>
  <c r="R49" i="1"/>
  <c r="E61" i="14"/>
  <c r="S72" i="1"/>
  <c r="S68" i="1"/>
  <c r="S64" i="1"/>
  <c r="S71" i="1"/>
  <c r="S67" i="1"/>
  <c r="S63" i="1"/>
  <c r="S70" i="1"/>
  <c r="S62" i="1"/>
  <c r="S66" i="1"/>
  <c r="S69" i="1"/>
  <c r="S61" i="1"/>
  <c r="S65" i="1"/>
  <c r="E25" i="14"/>
  <c r="S34" i="1"/>
  <c r="S30" i="1"/>
  <c r="S33" i="1"/>
  <c r="S29" i="1"/>
  <c r="S25" i="1"/>
  <c r="S36" i="1"/>
  <c r="S32" i="1"/>
  <c r="S31" i="1"/>
  <c r="S28" i="1"/>
  <c r="S27" i="1"/>
  <c r="S26" i="1"/>
  <c r="S35" i="1"/>
  <c r="G26" i="14"/>
  <c r="V25" i="1"/>
  <c r="F43" i="14"/>
  <c r="T54" i="1"/>
  <c r="T50" i="1"/>
  <c r="T46" i="1"/>
  <c r="T53" i="1"/>
  <c r="T49" i="1"/>
  <c r="T45" i="1"/>
  <c r="T48" i="1"/>
  <c r="T52" i="1"/>
  <c r="T44" i="1"/>
  <c r="T51" i="1"/>
  <c r="T43" i="1"/>
  <c r="T47" i="1"/>
  <c r="C61" i="14"/>
  <c r="Q70" i="1"/>
  <c r="Q66" i="1"/>
  <c r="Q62" i="1"/>
  <c r="Q69" i="1"/>
  <c r="Q65" i="1"/>
  <c r="Q61" i="1"/>
  <c r="Q72" i="1"/>
  <c r="Q64" i="1"/>
  <c r="Q67" i="1"/>
  <c r="Q68" i="1"/>
  <c r="Q71" i="1"/>
  <c r="Q63" i="1"/>
  <c r="U70" i="1"/>
  <c r="U66" i="1"/>
  <c r="U62" i="1"/>
  <c r="U69" i="1"/>
  <c r="U65" i="1"/>
  <c r="U61" i="1"/>
  <c r="AB61" i="1" s="1"/>
  <c r="U68" i="1"/>
  <c r="U72" i="1"/>
  <c r="U64" i="1"/>
  <c r="U71" i="1"/>
  <c r="U63" i="1"/>
  <c r="U67" i="1"/>
  <c r="G111" i="3"/>
  <c r="G39" i="3"/>
  <c r="G55" i="1"/>
  <c r="P38" i="5"/>
  <c r="G39" i="6"/>
  <c r="G92" i="6"/>
  <c r="G19" i="1"/>
  <c r="G37" i="1"/>
  <c r="G21" i="3"/>
  <c r="G73" i="1"/>
  <c r="G93" i="3"/>
  <c r="F18" i="14"/>
  <c r="F54" i="14"/>
  <c r="F72" i="14"/>
  <c r="U18" i="1"/>
  <c r="F36" i="14"/>
  <c r="U17" i="1"/>
  <c r="F35" i="14"/>
  <c r="F17" i="14"/>
  <c r="F71" i="14"/>
  <c r="C74" i="5"/>
  <c r="F53" i="14"/>
  <c r="U123" i="6"/>
  <c r="R422" i="7"/>
  <c r="S419" i="7"/>
  <c r="U124" i="6"/>
  <c r="E56" i="5"/>
  <c r="E57" i="5"/>
  <c r="U121" i="6"/>
  <c r="U338" i="7"/>
  <c r="U337" i="7"/>
  <c r="U122" i="6"/>
  <c r="U16" i="1"/>
  <c r="F70" i="14"/>
  <c r="F16" i="14"/>
  <c r="F52" i="14"/>
  <c r="U336" i="7"/>
  <c r="F34" i="14"/>
  <c r="U15" i="1"/>
  <c r="F15" i="14"/>
  <c r="F33" i="14"/>
  <c r="F69" i="14"/>
  <c r="F51" i="14"/>
  <c r="U335" i="7"/>
  <c r="T372" i="7"/>
  <c r="S330" i="7"/>
  <c r="E74" i="7"/>
  <c r="E92" i="7"/>
  <c r="Q473" i="7"/>
  <c r="G7" i="14"/>
  <c r="U14" i="1"/>
  <c r="G25" i="14"/>
  <c r="F32" i="14"/>
  <c r="F14" i="14"/>
  <c r="G61" i="14"/>
  <c r="F68" i="14"/>
  <c r="G43" i="14"/>
  <c r="F50" i="14"/>
  <c r="D449" i="7"/>
  <c r="S355" i="7"/>
  <c r="S448" i="7"/>
  <c r="B55" i="14"/>
  <c r="D111" i="3"/>
  <c r="Q427" i="7"/>
  <c r="S353" i="7"/>
  <c r="P413" i="7"/>
  <c r="T420" i="7"/>
  <c r="Q423" i="7"/>
  <c r="R475" i="7"/>
  <c r="Q357" i="7"/>
  <c r="S7" i="14"/>
  <c r="S8" i="14"/>
  <c r="S10" i="14"/>
  <c r="S9" i="14"/>
  <c r="G63" i="14"/>
  <c r="G65" i="14"/>
  <c r="B37" i="14"/>
  <c r="F31" i="14"/>
  <c r="G45" i="14"/>
  <c r="G47" i="14"/>
  <c r="P19" i="14"/>
  <c r="P37" i="14"/>
  <c r="P55" i="14"/>
  <c r="P73" i="14"/>
  <c r="T142" i="6"/>
  <c r="Q474" i="7"/>
  <c r="B19" i="14"/>
  <c r="Q9" i="14"/>
  <c r="Q17" i="14"/>
  <c r="Q10" i="14"/>
  <c r="Q11" i="14"/>
  <c r="Q14" i="14"/>
  <c r="Q16" i="14"/>
  <c r="Q13" i="14"/>
  <c r="Q7" i="14"/>
  <c r="Q12" i="14"/>
  <c r="Q15" i="14"/>
  <c r="Q18" i="14"/>
  <c r="Q8" i="14"/>
  <c r="C19" i="14"/>
  <c r="S11" i="14"/>
  <c r="G9" i="14"/>
  <c r="G27" i="14"/>
  <c r="G29" i="14"/>
  <c r="G62" i="14"/>
  <c r="G64" i="14"/>
  <c r="G66" i="14"/>
  <c r="E20" i="7"/>
  <c r="G11" i="14"/>
  <c r="G30" i="14"/>
  <c r="F49" i="14"/>
  <c r="R12" i="14"/>
  <c r="R7" i="14"/>
  <c r="R17" i="14"/>
  <c r="R18" i="14"/>
  <c r="R8" i="14"/>
  <c r="D19" i="14"/>
  <c r="R11" i="14"/>
  <c r="R16" i="14"/>
  <c r="R13" i="14"/>
  <c r="R15" i="14"/>
  <c r="R14" i="14"/>
  <c r="R9" i="14"/>
  <c r="R10" i="14"/>
  <c r="F13" i="14"/>
  <c r="G12" i="14"/>
  <c r="G46" i="14"/>
  <c r="G48" i="14"/>
  <c r="B73" i="14"/>
  <c r="F67" i="14"/>
  <c r="Q358" i="7"/>
  <c r="U119" i="6"/>
  <c r="U118" i="6"/>
  <c r="P377" i="7"/>
  <c r="P359" i="7"/>
  <c r="F200" i="7"/>
  <c r="T402" i="7"/>
  <c r="Q484" i="7"/>
  <c r="Q421" i="7"/>
  <c r="U13" i="2"/>
  <c r="U13" i="1"/>
  <c r="S404" i="7"/>
  <c r="F39" i="7"/>
  <c r="C182" i="7"/>
  <c r="Q429" i="7"/>
  <c r="R409" i="7"/>
  <c r="Q367" i="7"/>
  <c r="C341" i="7"/>
  <c r="T365" i="7"/>
  <c r="S426" i="7"/>
  <c r="S389" i="7"/>
  <c r="F57" i="5"/>
  <c r="T120" i="6"/>
  <c r="Q428" i="7"/>
  <c r="Q419" i="7"/>
  <c r="E56" i="7"/>
  <c r="E128" i="7"/>
  <c r="E38" i="7"/>
  <c r="C92" i="7"/>
  <c r="E110" i="7"/>
  <c r="C111" i="4"/>
  <c r="F39" i="4"/>
  <c r="D93" i="3"/>
  <c r="F128" i="7"/>
  <c r="Q476" i="7"/>
  <c r="D413" i="7"/>
  <c r="P125" i="6"/>
  <c r="R474" i="7"/>
  <c r="E111" i="3"/>
  <c r="B125" i="6"/>
  <c r="C111" i="3"/>
  <c r="B38" i="5"/>
  <c r="S131" i="6"/>
  <c r="B20" i="7"/>
  <c r="B56" i="7"/>
  <c r="B110" i="7"/>
  <c r="P143" i="6"/>
  <c r="U7" i="2"/>
  <c r="AB7" i="2" s="1"/>
  <c r="D39" i="3"/>
  <c r="T484" i="7"/>
  <c r="E485" i="7"/>
  <c r="S481" i="7"/>
  <c r="F57" i="7"/>
  <c r="Q480" i="7"/>
  <c r="T476" i="7"/>
  <c r="S446" i="7"/>
  <c r="S442" i="7"/>
  <c r="R483" i="7"/>
  <c r="R479" i="7"/>
  <c r="R448" i="7"/>
  <c r="R444" i="7"/>
  <c r="S484" i="7"/>
  <c r="S480" i="7"/>
  <c r="R476" i="7"/>
  <c r="S473" i="7"/>
  <c r="F289" i="7"/>
  <c r="F449" i="7"/>
  <c r="S445" i="7"/>
  <c r="S441" i="7"/>
  <c r="T483" i="7"/>
  <c r="T479" i="7"/>
  <c r="E289" i="7"/>
  <c r="E449" i="7"/>
  <c r="R445" i="7"/>
  <c r="R441" i="7"/>
  <c r="Q438" i="7"/>
  <c r="Q422" i="7"/>
  <c r="Q409" i="7"/>
  <c r="Q403" i="7"/>
  <c r="Q426" i="7"/>
  <c r="T422" i="7"/>
  <c r="R412" i="7"/>
  <c r="R408" i="7"/>
  <c r="S392" i="7"/>
  <c r="S388" i="7"/>
  <c r="S430" i="7"/>
  <c r="S422" i="7"/>
  <c r="P271" i="7"/>
  <c r="P431" i="7"/>
  <c r="Q410" i="7"/>
  <c r="R402" i="7"/>
  <c r="S424" i="7"/>
  <c r="Q375" i="7"/>
  <c r="R368" i="7"/>
  <c r="T428" i="7"/>
  <c r="R384" i="7"/>
  <c r="R392" i="7"/>
  <c r="R385" i="7"/>
  <c r="R393" i="7"/>
  <c r="R372" i="7"/>
  <c r="Q368" i="7"/>
  <c r="S358" i="7"/>
  <c r="Q353" i="7"/>
  <c r="Q349" i="7"/>
  <c r="T408" i="7"/>
  <c r="S409" i="7"/>
  <c r="S406" i="7"/>
  <c r="Q370" i="7"/>
  <c r="Q365" i="7"/>
  <c r="R358" i="7"/>
  <c r="R421" i="7"/>
  <c r="R420" i="7"/>
  <c r="R428" i="7"/>
  <c r="R405" i="7"/>
  <c r="Q394" i="7"/>
  <c r="S368" i="7"/>
  <c r="S369" i="7"/>
  <c r="S366" i="7"/>
  <c r="S374" i="7"/>
  <c r="R351" i="7"/>
  <c r="T351" i="7"/>
  <c r="T348" i="7"/>
  <c r="T356" i="7"/>
  <c r="Q333" i="7"/>
  <c r="R401" i="7"/>
  <c r="F235" i="7"/>
  <c r="F395" i="7"/>
  <c r="T391" i="7"/>
  <c r="T388" i="7"/>
  <c r="B235" i="7"/>
  <c r="B395" i="7"/>
  <c r="S351" i="7"/>
  <c r="T337" i="7"/>
  <c r="T333" i="7"/>
  <c r="R330" i="7"/>
  <c r="T338" i="7"/>
  <c r="R332" i="7"/>
  <c r="R337" i="7"/>
  <c r="Q374" i="7"/>
  <c r="S339" i="7"/>
  <c r="S335" i="7"/>
  <c r="U330" i="7"/>
  <c r="S336" i="7"/>
  <c r="F182" i="7"/>
  <c r="E181" i="7"/>
  <c r="E341" i="7"/>
  <c r="R367" i="7"/>
  <c r="S387" i="7"/>
  <c r="R411" i="7"/>
  <c r="S483" i="7"/>
  <c r="B485" i="7"/>
  <c r="T438" i="7"/>
  <c r="Q447" i="7"/>
  <c r="B289" i="7"/>
  <c r="B449" i="7"/>
  <c r="S383" i="7"/>
  <c r="Q366" i="7"/>
  <c r="S349" i="7"/>
  <c r="Q347" i="7"/>
  <c r="Q331" i="7"/>
  <c r="E377" i="7"/>
  <c r="Q329" i="7"/>
  <c r="S479" i="7"/>
  <c r="S475" i="7"/>
  <c r="Q445" i="7"/>
  <c r="Q441" i="7"/>
  <c r="T482" i="7"/>
  <c r="T478" i="7"/>
  <c r="T447" i="7"/>
  <c r="T443" i="7"/>
  <c r="Q440" i="7"/>
  <c r="Q483" i="7"/>
  <c r="Q479" i="7"/>
  <c r="Q448" i="7"/>
  <c r="Q444" i="7"/>
  <c r="T440" i="7"/>
  <c r="R482" i="7"/>
  <c r="R478" i="7"/>
  <c r="T475" i="7"/>
  <c r="T448" i="7"/>
  <c r="T444" i="7"/>
  <c r="S440" i="7"/>
  <c r="T427" i="7"/>
  <c r="T421" i="7"/>
  <c r="Q407" i="7"/>
  <c r="S425" i="7"/>
  <c r="T429" i="7"/>
  <c r="T411" i="7"/>
  <c r="T407" i="7"/>
  <c r="Q404" i="7"/>
  <c r="Q391" i="7"/>
  <c r="Q387" i="7"/>
  <c r="S429" i="7"/>
  <c r="E271" i="7"/>
  <c r="E431" i="7"/>
  <c r="Q408" i="7"/>
  <c r="Q386" i="7"/>
  <c r="S421" i="7"/>
  <c r="Q411" i="7"/>
  <c r="Q373" i="7"/>
  <c r="D217" i="7"/>
  <c r="D377" i="7"/>
  <c r="B271" i="7"/>
  <c r="B431" i="7"/>
  <c r="R383" i="7"/>
  <c r="R394" i="7"/>
  <c r="R387" i="7"/>
  <c r="T376" i="7"/>
  <c r="T371" i="7"/>
  <c r="R365" i="7"/>
  <c r="S356" i="7"/>
  <c r="S352" i="7"/>
  <c r="S347" i="7"/>
  <c r="S403" i="7"/>
  <c r="S411" i="7"/>
  <c r="S408" i="7"/>
  <c r="Q384" i="7"/>
  <c r="T368" i="7"/>
  <c r="F217" i="7"/>
  <c r="F377" i="7"/>
  <c r="R356" i="7"/>
  <c r="Q350" i="7"/>
  <c r="R423" i="7"/>
  <c r="R419" i="7"/>
  <c r="D271" i="7"/>
  <c r="D431" i="7"/>
  <c r="Q388" i="7"/>
  <c r="S371" i="7"/>
  <c r="S365" i="7"/>
  <c r="S376" i="7"/>
  <c r="R353" i="7"/>
  <c r="T353" i="7"/>
  <c r="T347" i="7"/>
  <c r="T358" i="7"/>
  <c r="Q335" i="7"/>
  <c r="T385" i="7"/>
  <c r="T393" i="7"/>
  <c r="T390" i="7"/>
  <c r="T374" i="7"/>
  <c r="R340" i="7"/>
  <c r="R336" i="7"/>
  <c r="U332" i="7"/>
  <c r="U329" i="7"/>
  <c r="AB329" i="7" s="1"/>
  <c r="T340" i="7"/>
  <c r="D181" i="7"/>
  <c r="D341" i="7"/>
  <c r="R339" i="7"/>
  <c r="T367" i="7"/>
  <c r="Q356" i="7"/>
  <c r="Q348" i="7"/>
  <c r="Q338" i="7"/>
  <c r="Q334" i="7"/>
  <c r="Q330" i="7"/>
  <c r="S338" i="7"/>
  <c r="R331" i="7"/>
  <c r="R375" i="7"/>
  <c r="S385" i="7"/>
  <c r="T412" i="7"/>
  <c r="R403" i="7"/>
  <c r="S357" i="7"/>
  <c r="B181" i="7"/>
  <c r="B341" i="7"/>
  <c r="E217" i="7"/>
  <c r="E359" i="7"/>
  <c r="S393" i="7"/>
  <c r="Q482" i="7"/>
  <c r="Q478" i="7"/>
  <c r="S444" i="7"/>
  <c r="R440" i="7"/>
  <c r="R481" i="7"/>
  <c r="R477" i="7"/>
  <c r="R446" i="7"/>
  <c r="R442" i="7"/>
  <c r="S438" i="7"/>
  <c r="S482" i="7"/>
  <c r="S478" i="7"/>
  <c r="Q475" i="7"/>
  <c r="S447" i="7"/>
  <c r="S443" i="7"/>
  <c r="S439" i="7"/>
  <c r="C325" i="7"/>
  <c r="C485" i="7"/>
  <c r="T481" i="7"/>
  <c r="T477" i="7"/>
  <c r="R447" i="7"/>
  <c r="R443" i="7"/>
  <c r="R439" i="7"/>
  <c r="T425" i="7"/>
  <c r="S420" i="7"/>
  <c r="Q405" i="7"/>
  <c r="S386" i="7"/>
  <c r="Q424" i="7"/>
  <c r="T430" i="7"/>
  <c r="R410" i="7"/>
  <c r="R406" i="7"/>
  <c r="S394" i="7"/>
  <c r="S390" i="7"/>
  <c r="T426" i="7"/>
  <c r="Q420" i="7"/>
  <c r="F253" i="7"/>
  <c r="F413" i="7"/>
  <c r="Q406" i="7"/>
  <c r="Q401" i="7"/>
  <c r="S384" i="7"/>
  <c r="T410" i="7"/>
  <c r="P235" i="7"/>
  <c r="P395" i="7"/>
  <c r="Q371" i="7"/>
  <c r="S350" i="7"/>
  <c r="E253" i="7"/>
  <c r="E413" i="7"/>
  <c r="R388" i="7"/>
  <c r="R386" i="7"/>
  <c r="R389" i="7"/>
  <c r="T375" i="7"/>
  <c r="R370" i="7"/>
  <c r="Q376" i="7"/>
  <c r="Q355" i="7"/>
  <c r="Q351" i="7"/>
  <c r="S405" i="7"/>
  <c r="S402" i="7"/>
  <c r="S410" i="7"/>
  <c r="R376" i="7"/>
  <c r="R366" i="7"/>
  <c r="B217" i="7"/>
  <c r="B377" i="7"/>
  <c r="R354" i="7"/>
  <c r="S348" i="7"/>
  <c r="R425" i="7"/>
  <c r="R424" i="7"/>
  <c r="R430" i="7"/>
  <c r="Q392" i="7"/>
  <c r="S373" i="7"/>
  <c r="S370" i="7"/>
  <c r="T350" i="7"/>
  <c r="R355" i="7"/>
  <c r="T355" i="7"/>
  <c r="T352" i="7"/>
  <c r="R329" i="7"/>
  <c r="Q337" i="7"/>
  <c r="T386" i="7"/>
  <c r="T387" i="7"/>
  <c r="T384" i="7"/>
  <c r="T392" i="7"/>
  <c r="T370" i="7"/>
  <c r="T339" i="7"/>
  <c r="T335" i="7"/>
  <c r="T334" i="7"/>
  <c r="R333" i="7"/>
  <c r="R371" i="7"/>
  <c r="T366" i="7"/>
  <c r="Q352" i="7"/>
  <c r="R357" i="7"/>
  <c r="S337" i="7"/>
  <c r="S333" i="7"/>
  <c r="T329" i="7"/>
  <c r="S340" i="7"/>
  <c r="F199" i="7"/>
  <c r="F359" i="7"/>
  <c r="S391" i="7"/>
  <c r="Q402" i="7"/>
  <c r="F485" i="7"/>
  <c r="P289" i="7"/>
  <c r="T439" i="7"/>
  <c r="Q383" i="7"/>
  <c r="R369" i="7"/>
  <c r="R348" i="7"/>
  <c r="U331" i="7"/>
  <c r="E199" i="7"/>
  <c r="C181" i="7"/>
  <c r="S477" i="7"/>
  <c r="Q443" i="7"/>
  <c r="Q439" i="7"/>
  <c r="T480" i="7"/>
  <c r="S476" i="7"/>
  <c r="D290" i="7"/>
  <c r="C289" i="7"/>
  <c r="C449" i="7"/>
  <c r="T445" i="7"/>
  <c r="T441" i="7"/>
  <c r="D485" i="7"/>
  <c r="Q481" i="7"/>
  <c r="Q477" i="7"/>
  <c r="T474" i="7"/>
  <c r="Q446" i="7"/>
  <c r="Q442" i="7"/>
  <c r="R438" i="7"/>
  <c r="R484" i="7"/>
  <c r="R480" i="7"/>
  <c r="S474" i="7"/>
  <c r="T446" i="7"/>
  <c r="T442" i="7"/>
  <c r="T423" i="7"/>
  <c r="C271" i="7"/>
  <c r="C431" i="7"/>
  <c r="R404" i="7"/>
  <c r="S427" i="7"/>
  <c r="S423" i="7"/>
  <c r="C253" i="7"/>
  <c r="C413" i="7"/>
  <c r="T409" i="7"/>
  <c r="T405" i="7"/>
  <c r="Q393" i="7"/>
  <c r="Q389" i="7"/>
  <c r="T424" i="7"/>
  <c r="T419" i="7"/>
  <c r="Q412" i="7"/>
  <c r="T404" i="7"/>
  <c r="C235" i="7"/>
  <c r="C395" i="7"/>
  <c r="S428" i="7"/>
  <c r="T406" i="7"/>
  <c r="C217" i="7"/>
  <c r="C377" i="7"/>
  <c r="Q369" i="7"/>
  <c r="Q425" i="7"/>
  <c r="R407" i="7"/>
  <c r="T403" i="7"/>
  <c r="R390" i="7"/>
  <c r="D235" i="7"/>
  <c r="D395" i="7"/>
  <c r="R391" i="7"/>
  <c r="T373" i="7"/>
  <c r="T369" i="7"/>
  <c r="D199" i="7"/>
  <c r="D359" i="7"/>
  <c r="S354" i="7"/>
  <c r="R350" i="7"/>
  <c r="Q430" i="7"/>
  <c r="S407" i="7"/>
  <c r="S401" i="7"/>
  <c r="S412" i="7"/>
  <c r="Q372" i="7"/>
  <c r="C199" i="7"/>
  <c r="C359" i="7"/>
  <c r="R352" i="7"/>
  <c r="R347" i="7"/>
  <c r="R427" i="7"/>
  <c r="R426" i="7"/>
  <c r="R429" i="7"/>
  <c r="Q390" i="7"/>
  <c r="Q385" i="7"/>
  <c r="S367" i="7"/>
  <c r="S375" i="7"/>
  <c r="S372" i="7"/>
  <c r="R349" i="7"/>
  <c r="T349" i="7"/>
  <c r="T357" i="7"/>
  <c r="T354" i="7"/>
  <c r="Q339" i="7"/>
  <c r="T389" i="7"/>
  <c r="T383" i="7"/>
  <c r="T394" i="7"/>
  <c r="R374" i="7"/>
  <c r="R338" i="7"/>
  <c r="R334" i="7"/>
  <c r="S331" i="7"/>
  <c r="T336" i="7"/>
  <c r="R335" i="7"/>
  <c r="F271" i="7"/>
  <c r="F431" i="7"/>
  <c r="Q340" i="7"/>
  <c r="Q336" i="7"/>
  <c r="T332" i="7"/>
  <c r="S334" i="7"/>
  <c r="S332" i="7"/>
  <c r="B199" i="7"/>
  <c r="B359" i="7"/>
  <c r="Q332" i="7"/>
  <c r="R373" i="7"/>
  <c r="E235" i="7"/>
  <c r="E395" i="7"/>
  <c r="R473" i="7"/>
  <c r="B253" i="7"/>
  <c r="B413" i="7"/>
  <c r="Q354" i="7"/>
  <c r="P181" i="7"/>
  <c r="P341" i="7"/>
  <c r="F181" i="7"/>
  <c r="F341" i="7"/>
  <c r="S329" i="7"/>
  <c r="P253" i="7"/>
  <c r="P217" i="7"/>
  <c r="T331" i="7"/>
  <c r="T330" i="7"/>
  <c r="T473" i="7"/>
  <c r="D289" i="7"/>
  <c r="D253" i="7"/>
  <c r="T401" i="7"/>
  <c r="P199" i="7"/>
  <c r="T324" i="7"/>
  <c r="E325" i="7"/>
  <c r="R324" i="7"/>
  <c r="T288" i="7"/>
  <c r="R288" i="7"/>
  <c r="S270" i="7"/>
  <c r="Q270" i="7"/>
  <c r="Q272" i="7" s="1"/>
  <c r="T252" i="7"/>
  <c r="R234" i="7"/>
  <c r="Q234" i="7"/>
  <c r="Q236" i="7" s="1"/>
  <c r="T216" i="7"/>
  <c r="R216" i="7"/>
  <c r="Q198" i="7"/>
  <c r="S180" i="7"/>
  <c r="R180" i="7"/>
  <c r="Q180" i="7"/>
  <c r="Q182" i="7" s="1"/>
  <c r="Q324" i="7"/>
  <c r="S288" i="7"/>
  <c r="S324" i="7"/>
  <c r="F290" i="7"/>
  <c r="S252" i="7"/>
  <c r="C200" i="7"/>
  <c r="R198" i="7"/>
  <c r="S216" i="7"/>
  <c r="T198" i="7"/>
  <c r="F272" i="7"/>
  <c r="Q288" i="7"/>
  <c r="E290" i="7"/>
  <c r="E272" i="7"/>
  <c r="D218" i="7"/>
  <c r="S198" i="7"/>
  <c r="Q216" i="7"/>
  <c r="D182" i="7"/>
  <c r="E182" i="7"/>
  <c r="C254" i="7"/>
  <c r="F254" i="7"/>
  <c r="Q252" i="7"/>
  <c r="S234" i="7"/>
  <c r="E254" i="7"/>
  <c r="F218" i="7"/>
  <c r="R270" i="7"/>
  <c r="D272" i="7"/>
  <c r="D254" i="7"/>
  <c r="T234" i="7"/>
  <c r="C290" i="7"/>
  <c r="D325" i="7"/>
  <c r="F325" i="7"/>
  <c r="C272" i="7"/>
  <c r="T270" i="7"/>
  <c r="C236" i="7"/>
  <c r="C218" i="7"/>
  <c r="D236" i="7"/>
  <c r="E236" i="7"/>
  <c r="D200" i="7"/>
  <c r="R252" i="7"/>
  <c r="F236" i="7"/>
  <c r="E200" i="7"/>
  <c r="T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R137" i="6"/>
  <c r="T122" i="6"/>
  <c r="Q137" i="6"/>
  <c r="R131" i="6"/>
  <c r="S132" i="6"/>
  <c r="S135" i="6"/>
  <c r="S118" i="6"/>
  <c r="S114" i="6"/>
  <c r="D125" i="6"/>
  <c r="Q120" i="6"/>
  <c r="U116" i="6"/>
  <c r="U113" i="6"/>
  <c r="AB113" i="6" s="1"/>
  <c r="Q119" i="6"/>
  <c r="S137" i="6"/>
  <c r="T140" i="6"/>
  <c r="S115" i="6"/>
  <c r="E125" i="6"/>
  <c r="T138" i="6"/>
  <c r="T137" i="6"/>
  <c r="R133" i="6"/>
  <c r="T123" i="6"/>
  <c r="R117" i="6"/>
  <c r="T124" i="6"/>
  <c r="T119" i="6"/>
  <c r="S140" i="6"/>
  <c r="Q131" i="6"/>
  <c r="Q124" i="6"/>
  <c r="R134" i="6"/>
  <c r="R142" i="6"/>
  <c r="R135" i="6"/>
  <c r="T116" i="6"/>
  <c r="S136" i="6"/>
  <c r="S138" i="6"/>
  <c r="C125" i="6"/>
  <c r="T117" i="6"/>
  <c r="R123" i="6"/>
  <c r="S119" i="6"/>
  <c r="Q115" i="6"/>
  <c r="U117" i="6"/>
  <c r="Q121" i="6"/>
  <c r="T135" i="6"/>
  <c r="T132" i="6"/>
  <c r="S123" i="6"/>
  <c r="S120" i="6"/>
  <c r="R136" i="6"/>
  <c r="Q136" i="6"/>
  <c r="Q132" i="6"/>
  <c r="R122" i="6"/>
  <c r="U115" i="6"/>
  <c r="F125" i="6"/>
  <c r="D128" i="7"/>
  <c r="Q135" i="6"/>
  <c r="R140" i="6"/>
  <c r="Q142" i="6"/>
  <c r="T115" i="6"/>
  <c r="Q133" i="6"/>
  <c r="Q141" i="6"/>
  <c r="S139" i="6"/>
  <c r="S142" i="6"/>
  <c r="R121" i="6"/>
  <c r="Q116" i="6"/>
  <c r="R114" i="6"/>
  <c r="Q118" i="6"/>
  <c r="Q114" i="6"/>
  <c r="Q113" i="6"/>
  <c r="Q123" i="6"/>
  <c r="T131" i="6"/>
  <c r="T136" i="6"/>
  <c r="Q122" i="6"/>
  <c r="S122" i="6"/>
  <c r="T134" i="6"/>
  <c r="T121" i="6"/>
  <c r="U114" i="6"/>
  <c r="T118" i="6"/>
  <c r="S133" i="6"/>
  <c r="C128" i="7"/>
  <c r="R124" i="6"/>
  <c r="R141" i="6"/>
  <c r="R138" i="6"/>
  <c r="Q134" i="6"/>
  <c r="R139" i="6"/>
  <c r="S141" i="6"/>
  <c r="R120" i="6"/>
  <c r="R115" i="6"/>
  <c r="R118" i="6"/>
  <c r="S117" i="6"/>
  <c r="S113" i="6"/>
  <c r="Q117" i="6"/>
  <c r="T141" i="6"/>
  <c r="T133" i="6"/>
  <c r="T139" i="6"/>
  <c r="S121" i="6"/>
  <c r="S124" i="6"/>
  <c r="Q139" i="6"/>
  <c r="Q138" i="6"/>
  <c r="S134" i="6"/>
  <c r="Q140" i="6"/>
  <c r="R119" i="6"/>
  <c r="R113" i="6"/>
  <c r="T114" i="6"/>
  <c r="R132" i="6"/>
  <c r="E39" i="7"/>
  <c r="D38" i="7"/>
  <c r="S116" i="6"/>
  <c r="T113" i="6"/>
  <c r="R116" i="6"/>
  <c r="Q37" i="7"/>
  <c r="R19" i="7"/>
  <c r="E75" i="7"/>
  <c r="C93" i="7"/>
  <c r="T73" i="7"/>
  <c r="Q19" i="7"/>
  <c r="T91" i="7"/>
  <c r="S73" i="7"/>
  <c r="R73" i="7"/>
  <c r="E57" i="7"/>
  <c r="E21" i="7"/>
  <c r="F21" i="7"/>
  <c r="F75" i="7"/>
  <c r="F111" i="7"/>
  <c r="S109" i="7"/>
  <c r="P127" i="7"/>
  <c r="P449" i="7" s="1"/>
  <c r="Q55" i="7"/>
  <c r="R37" i="7"/>
  <c r="E93" i="7"/>
  <c r="S55" i="7"/>
  <c r="R55" i="7"/>
  <c r="T19" i="7"/>
  <c r="S19" i="7"/>
  <c r="D93" i="7"/>
  <c r="P163" i="7"/>
  <c r="P56" i="7" s="1"/>
  <c r="C75" i="7"/>
  <c r="C39" i="7"/>
  <c r="D21" i="7"/>
  <c r="S37" i="7"/>
  <c r="T37" i="7"/>
  <c r="C21" i="7"/>
  <c r="T55" i="7"/>
  <c r="D111" i="7"/>
  <c r="Q109" i="7"/>
  <c r="F93" i="7"/>
  <c r="C164" i="7"/>
  <c r="C111" i="7"/>
  <c r="R109" i="7"/>
  <c r="D39" i="7"/>
  <c r="T109" i="7"/>
  <c r="E164" i="7"/>
  <c r="E111" i="7"/>
  <c r="Q91" i="7"/>
  <c r="S91" i="7"/>
  <c r="R91" i="7"/>
  <c r="Q73" i="7"/>
  <c r="D75" i="7"/>
  <c r="R90" i="6"/>
  <c r="Q90" i="6"/>
  <c r="R72" i="6"/>
  <c r="T72" i="6"/>
  <c r="C74" i="6"/>
  <c r="U72" i="6"/>
  <c r="AB72" i="6" s="1"/>
  <c r="E74" i="6"/>
  <c r="S90" i="6"/>
  <c r="D92" i="6"/>
  <c r="Q72" i="6"/>
  <c r="T90" i="6"/>
  <c r="F74" i="6"/>
  <c r="C92" i="6"/>
  <c r="E92" i="6"/>
  <c r="D74" i="6"/>
  <c r="S72" i="6"/>
  <c r="F92" i="6"/>
  <c r="F111" i="4"/>
  <c r="C57" i="4"/>
  <c r="U73" i="5"/>
  <c r="D21" i="6"/>
  <c r="Q91" i="3"/>
  <c r="T37" i="6"/>
  <c r="S37" i="6"/>
  <c r="R19" i="6"/>
  <c r="Q19" i="6"/>
  <c r="Q21" i="6" s="1"/>
  <c r="E21" i="6"/>
  <c r="U19" i="6"/>
  <c r="AB19" i="6" s="1"/>
  <c r="C21" i="6"/>
  <c r="C39" i="6"/>
  <c r="R37" i="6"/>
  <c r="D39" i="6"/>
  <c r="S19" i="6"/>
  <c r="F21" i="6"/>
  <c r="E39" i="6"/>
  <c r="Q37" i="6"/>
  <c r="T19" i="6"/>
  <c r="F39" i="6"/>
  <c r="P56" i="5"/>
  <c r="B20" i="5"/>
  <c r="D74" i="5"/>
  <c r="D39" i="5"/>
  <c r="B56" i="5"/>
  <c r="Q73" i="5"/>
  <c r="Q74" i="5" s="1"/>
  <c r="T37" i="5"/>
  <c r="AB37" i="5" s="1"/>
  <c r="P20" i="5"/>
  <c r="R73" i="5"/>
  <c r="Q37" i="5"/>
  <c r="R19" i="5"/>
  <c r="D38" i="5"/>
  <c r="T73" i="5"/>
  <c r="AB73" i="5" s="1"/>
  <c r="S55" i="5"/>
  <c r="F20" i="5"/>
  <c r="R55" i="5"/>
  <c r="C21" i="5"/>
  <c r="C20" i="5"/>
  <c r="F39" i="5"/>
  <c r="F38" i="5"/>
  <c r="D56" i="5"/>
  <c r="D21" i="5"/>
  <c r="C57" i="5"/>
  <c r="C56" i="5"/>
  <c r="T55" i="5"/>
  <c r="AB55" i="5" s="1"/>
  <c r="C38" i="5"/>
  <c r="C39" i="5"/>
  <c r="R37" i="5"/>
  <c r="F74" i="5"/>
  <c r="S73" i="5"/>
  <c r="E74" i="5"/>
  <c r="D57" i="5"/>
  <c r="S37" i="5"/>
  <c r="Q19" i="5"/>
  <c r="E39" i="5"/>
  <c r="E38" i="5"/>
  <c r="Q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Q109" i="3"/>
  <c r="Q111" i="3" s="1"/>
  <c r="T91" i="3"/>
  <c r="AB91" i="3" s="1"/>
  <c r="S91" i="3"/>
  <c r="F111" i="3"/>
  <c r="R91" i="3"/>
  <c r="R109" i="3"/>
  <c r="F93" i="3"/>
  <c r="T109" i="3"/>
  <c r="AB109" i="3" s="1"/>
  <c r="E93" i="3"/>
  <c r="C93" i="3"/>
  <c r="S109" i="3"/>
  <c r="Q37" i="3"/>
  <c r="D21" i="3"/>
  <c r="R55" i="3"/>
  <c r="E39" i="3"/>
  <c r="F39" i="3"/>
  <c r="C57" i="3"/>
  <c r="Q55" i="3"/>
  <c r="R37" i="3"/>
  <c r="D57" i="3"/>
  <c r="S37" i="3"/>
  <c r="E21" i="3"/>
  <c r="T37" i="3"/>
  <c r="AB37" i="3" s="1"/>
  <c r="F21" i="3"/>
  <c r="C39" i="3"/>
  <c r="C21" i="3"/>
  <c r="T16" i="2"/>
  <c r="B19" i="2"/>
  <c r="C19" i="2"/>
  <c r="S17" i="2"/>
  <c r="R16" i="2"/>
  <c r="F19" i="2"/>
  <c r="G21" i="2" s="1"/>
  <c r="R15" i="2"/>
  <c r="Q15" i="2"/>
  <c r="Q16" i="2"/>
  <c r="U12" i="2"/>
  <c r="U10" i="2"/>
  <c r="U8" i="2"/>
  <c r="U11" i="2"/>
  <c r="U9" i="2"/>
  <c r="S18" i="2"/>
  <c r="S16" i="2"/>
  <c r="E19" i="2"/>
  <c r="S15" i="2"/>
  <c r="P19" i="2"/>
  <c r="Q18" i="2"/>
  <c r="T17" i="2"/>
  <c r="R18" i="2"/>
  <c r="S53" i="2"/>
  <c r="S51" i="2"/>
  <c r="S49" i="2"/>
  <c r="S48" i="2"/>
  <c r="S46" i="2"/>
  <c r="S44" i="2"/>
  <c r="P55" i="2"/>
  <c r="R46" i="2"/>
  <c r="D55" i="2"/>
  <c r="Q17" i="2"/>
  <c r="T15" i="2"/>
  <c r="T18" i="2"/>
  <c r="B55" i="2"/>
  <c r="C57" i="2" s="1"/>
  <c r="T53" i="2"/>
  <c r="S43" i="2"/>
  <c r="E55" i="2"/>
  <c r="R54" i="2"/>
  <c r="R52" i="2"/>
  <c r="R50" i="2"/>
  <c r="R47" i="2"/>
  <c r="R45" i="2"/>
  <c r="R43" i="2"/>
  <c r="T49" i="2"/>
  <c r="T48" i="2"/>
  <c r="T46" i="2"/>
  <c r="T44" i="2"/>
  <c r="R44" i="2"/>
  <c r="T45" i="2"/>
  <c r="R49" i="2"/>
  <c r="T50" i="2"/>
  <c r="R51" i="2"/>
  <c r="T52" i="2"/>
  <c r="R53" i="2"/>
  <c r="T54" i="2"/>
  <c r="D19" i="2"/>
  <c r="R17" i="2"/>
  <c r="Q49" i="2"/>
  <c r="S50" i="2"/>
  <c r="Q51" i="2"/>
  <c r="S52" i="2"/>
  <c r="Q43" i="2"/>
  <c r="Q45" i="2"/>
  <c r="Q47" i="2"/>
  <c r="Q50" i="2"/>
  <c r="Q52" i="2"/>
  <c r="Q54" i="2"/>
  <c r="F55" i="2"/>
  <c r="G57" i="2" s="1"/>
  <c r="T51" i="2"/>
  <c r="D73" i="1"/>
  <c r="P37" i="1"/>
  <c r="P55" i="1"/>
  <c r="P73" i="1"/>
  <c r="Q7" i="1"/>
  <c r="C73" i="1"/>
  <c r="E73" i="1"/>
  <c r="B19" i="1"/>
  <c r="U7" i="1"/>
  <c r="AB7" i="1" s="1"/>
  <c r="Q11" i="1"/>
  <c r="S8" i="1"/>
  <c r="E55" i="1"/>
  <c r="C55" i="1"/>
  <c r="T18" i="1"/>
  <c r="T14" i="1"/>
  <c r="T10" i="1"/>
  <c r="T17" i="1"/>
  <c r="T13" i="1"/>
  <c r="T9" i="1"/>
  <c r="T16" i="1"/>
  <c r="T12" i="1"/>
  <c r="T8" i="1"/>
  <c r="S14" i="1"/>
  <c r="Q16" i="1"/>
  <c r="Q15" i="1"/>
  <c r="S12" i="1"/>
  <c r="T11" i="1"/>
  <c r="D55" i="1"/>
  <c r="F55" i="1"/>
  <c r="S18" i="1"/>
  <c r="S10" i="1"/>
  <c r="T15" i="1"/>
  <c r="T7" i="1"/>
  <c r="U11" i="1"/>
  <c r="U10" i="1"/>
  <c r="R7" i="1"/>
  <c r="B55" i="1"/>
  <c r="S7" i="1"/>
  <c r="S16" i="1"/>
  <c r="E37" i="1"/>
  <c r="Q8" i="1"/>
  <c r="Q12" i="1"/>
  <c r="R18" i="1"/>
  <c r="R16" i="1"/>
  <c r="R14" i="1"/>
  <c r="R12" i="1"/>
  <c r="R10" i="1"/>
  <c r="R8" i="1"/>
  <c r="U8" i="1"/>
  <c r="U12" i="1"/>
  <c r="P19" i="1"/>
  <c r="C19" i="1"/>
  <c r="F37" i="1"/>
  <c r="B37" i="1"/>
  <c r="B73" i="1"/>
  <c r="F73" i="1"/>
  <c r="Q9" i="1"/>
  <c r="Q13" i="1"/>
  <c r="Q17" i="1"/>
  <c r="S17" i="1"/>
  <c r="S15" i="1"/>
  <c r="S13" i="1"/>
  <c r="S11" i="1"/>
  <c r="S9" i="1"/>
  <c r="U9" i="1"/>
  <c r="F19" i="1"/>
  <c r="C37" i="1"/>
  <c r="Q10" i="1"/>
  <c r="Q14" i="1"/>
  <c r="Q18" i="1"/>
  <c r="R17" i="1"/>
  <c r="R15" i="1"/>
  <c r="R13" i="1"/>
  <c r="R11" i="1"/>
  <c r="R9" i="1"/>
  <c r="D37" i="1"/>
  <c r="D19" i="1"/>
  <c r="E19" i="1"/>
  <c r="V290" i="7" l="1"/>
  <c r="AB288" i="7"/>
  <c r="V236" i="7"/>
  <c r="AB234" i="7"/>
  <c r="S21" i="3"/>
  <c r="U21" i="3"/>
  <c r="Q21" i="3"/>
  <c r="T21" i="3"/>
  <c r="AB19" i="3"/>
  <c r="V21" i="3"/>
  <c r="W21" i="3"/>
  <c r="R21" i="3"/>
  <c r="Q26" i="14"/>
  <c r="R36" i="14"/>
  <c r="Q68" i="14"/>
  <c r="S27" i="14"/>
  <c r="R70" i="14"/>
  <c r="T43" i="14"/>
  <c r="S71" i="14"/>
  <c r="C55" i="14"/>
  <c r="C57" i="14" s="1"/>
  <c r="T62" i="14"/>
  <c r="R51" i="14"/>
  <c r="T25" i="14"/>
  <c r="S43" i="14"/>
  <c r="W111" i="3"/>
  <c r="Q129" i="4"/>
  <c r="R111" i="4"/>
  <c r="S111" i="4"/>
  <c r="O93" i="4"/>
  <c r="V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W451" i="7"/>
  <c r="W111" i="7"/>
  <c r="W57" i="7"/>
  <c r="V74" i="7"/>
  <c r="W75" i="7"/>
  <c r="U217" i="7"/>
  <c r="U218" i="7"/>
  <c r="V271" i="7"/>
  <c r="W39" i="7"/>
  <c r="V359" i="7"/>
  <c r="V199" i="7"/>
  <c r="V200" i="7"/>
  <c r="W200" i="7"/>
  <c r="U235" i="7"/>
  <c r="U236" i="7"/>
  <c r="U289" i="7"/>
  <c r="U290" i="7"/>
  <c r="V431" i="7"/>
  <c r="V377" i="7"/>
  <c r="V217" i="7"/>
  <c r="V218" i="7"/>
  <c r="W218" i="7"/>
  <c r="V181" i="7"/>
  <c r="V485" i="7"/>
  <c r="V450" i="7" s="1"/>
  <c r="W325" i="7"/>
  <c r="U271" i="7"/>
  <c r="U272" i="7"/>
  <c r="W182" i="7"/>
  <c r="V128" i="7"/>
  <c r="W129" i="7"/>
  <c r="V395" i="7"/>
  <c r="V272" i="7"/>
  <c r="U199" i="7"/>
  <c r="U200" i="7"/>
  <c r="U253" i="7"/>
  <c r="U254" i="7"/>
  <c r="V56" i="5"/>
  <c r="W57" i="5"/>
  <c r="V143" i="6"/>
  <c r="Q92" i="6"/>
  <c r="V47" i="14"/>
  <c r="V28" i="14"/>
  <c r="V43" i="14"/>
  <c r="U143" i="6"/>
  <c r="AB143" i="6" s="1"/>
  <c r="V92" i="6"/>
  <c r="W92" i="6"/>
  <c r="V45" i="14"/>
  <c r="V46" i="14"/>
  <c r="U92" i="6"/>
  <c r="V29" i="14"/>
  <c r="V44" i="14"/>
  <c r="U54" i="14"/>
  <c r="U52" i="14"/>
  <c r="U50" i="14"/>
  <c r="U48" i="14"/>
  <c r="U46" i="14"/>
  <c r="U44" i="14"/>
  <c r="U51" i="14"/>
  <c r="U47" i="14"/>
  <c r="U43" i="14"/>
  <c r="AB43" i="14" s="1"/>
  <c r="U53" i="14"/>
  <c r="U49" i="14"/>
  <c r="U45" i="14"/>
  <c r="V74" i="6"/>
  <c r="W74" i="6"/>
  <c r="U27" i="14"/>
  <c r="U25" i="14"/>
  <c r="AB25" i="14" s="1"/>
  <c r="U26" i="14"/>
  <c r="U39" i="6"/>
  <c r="U56" i="5"/>
  <c r="U57" i="5"/>
  <c r="G145" i="6"/>
  <c r="H145" i="6"/>
  <c r="V39" i="6"/>
  <c r="V57" i="5"/>
  <c r="U93" i="3"/>
  <c r="V93" i="3"/>
  <c r="W93" i="3"/>
  <c r="U39" i="3"/>
  <c r="V39" i="3"/>
  <c r="W39" i="3"/>
  <c r="U111" i="3"/>
  <c r="V111" i="3"/>
  <c r="H39" i="1"/>
  <c r="G74" i="1"/>
  <c r="H74" i="1"/>
  <c r="H21" i="1"/>
  <c r="R49" i="14"/>
  <c r="H57" i="1"/>
  <c r="G127" i="6"/>
  <c r="S44" i="14"/>
  <c r="V56" i="7"/>
  <c r="V11" i="14"/>
  <c r="V65" i="14"/>
  <c r="S31" i="14"/>
  <c r="V38" i="7"/>
  <c r="V341" i="7"/>
  <c r="W343" i="7" s="1"/>
  <c r="V110" i="7"/>
  <c r="V20" i="7"/>
  <c r="T26" i="14"/>
  <c r="T30" i="14"/>
  <c r="S28" i="14"/>
  <c r="Q61" i="14"/>
  <c r="S45" i="14"/>
  <c r="V10" i="14"/>
  <c r="R47" i="14"/>
  <c r="V73" i="1"/>
  <c r="W74" i="1" s="1"/>
  <c r="V64" i="14"/>
  <c r="S53" i="14"/>
  <c r="D55" i="14"/>
  <c r="S51" i="14"/>
  <c r="S46" i="14"/>
  <c r="R46" i="14"/>
  <c r="V74" i="5"/>
  <c r="R35" i="14"/>
  <c r="R26" i="14"/>
  <c r="G361" i="7"/>
  <c r="G360" i="7"/>
  <c r="G486" i="7"/>
  <c r="G415" i="7"/>
  <c r="G414" i="7"/>
  <c r="G343" i="7"/>
  <c r="G342" i="7"/>
  <c r="G451" i="7"/>
  <c r="G450" i="7"/>
  <c r="G433" i="7"/>
  <c r="G432" i="7"/>
  <c r="T61" i="14"/>
  <c r="V63" i="14"/>
  <c r="G379" i="7"/>
  <c r="G378" i="7"/>
  <c r="T64" i="14"/>
  <c r="R29" i="14"/>
  <c r="V62" i="14"/>
  <c r="G397" i="7"/>
  <c r="G396" i="7"/>
  <c r="R48" i="14"/>
  <c r="R45" i="14"/>
  <c r="R52" i="14"/>
  <c r="R44" i="14"/>
  <c r="R50" i="14"/>
  <c r="R53" i="14"/>
  <c r="R63" i="14"/>
  <c r="R43" i="14"/>
  <c r="R54" i="14"/>
  <c r="R68" i="14"/>
  <c r="R67" i="14"/>
  <c r="T45" i="14"/>
  <c r="R66" i="14"/>
  <c r="Q35" i="14"/>
  <c r="R64" i="14"/>
  <c r="R62" i="14"/>
  <c r="R69" i="14"/>
  <c r="T46" i="14"/>
  <c r="T44" i="14"/>
  <c r="D56" i="1"/>
  <c r="P20" i="1"/>
  <c r="Q34" i="14"/>
  <c r="D73" i="14"/>
  <c r="R72" i="14"/>
  <c r="R65" i="14"/>
  <c r="T48" i="14"/>
  <c r="T47" i="14"/>
  <c r="Q30" i="14"/>
  <c r="R71" i="14"/>
  <c r="R61" i="14"/>
  <c r="T63" i="14"/>
  <c r="R33" i="14"/>
  <c r="R25" i="14"/>
  <c r="R30" i="14"/>
  <c r="Q67" i="14"/>
  <c r="C73" i="14"/>
  <c r="C20" i="14" s="1"/>
  <c r="E37" i="14"/>
  <c r="S35" i="14"/>
  <c r="T65" i="14"/>
  <c r="R31" i="14"/>
  <c r="R34" i="14"/>
  <c r="R32" i="14"/>
  <c r="R28" i="14"/>
  <c r="Q72" i="14"/>
  <c r="Q71" i="14"/>
  <c r="S33" i="14"/>
  <c r="T66" i="14"/>
  <c r="R27" i="14"/>
  <c r="D37" i="14"/>
  <c r="Q66" i="14"/>
  <c r="S34" i="14"/>
  <c r="S29" i="14"/>
  <c r="F20" i="1"/>
  <c r="E74" i="1"/>
  <c r="V61" i="14"/>
  <c r="S64" i="14"/>
  <c r="Q51" i="14"/>
  <c r="S61" i="14"/>
  <c r="Q44" i="14"/>
  <c r="E73" i="14"/>
  <c r="S72" i="14"/>
  <c r="S63" i="14"/>
  <c r="S66" i="14"/>
  <c r="Q49" i="14"/>
  <c r="V125" i="6"/>
  <c r="V21" i="6"/>
  <c r="U55" i="1"/>
  <c r="S37" i="1"/>
  <c r="R55" i="1"/>
  <c r="T37" i="1"/>
  <c r="R73" i="1"/>
  <c r="Q28" i="14"/>
  <c r="Q29" i="14"/>
  <c r="U37" i="1"/>
  <c r="R37" i="1"/>
  <c r="F57" i="1"/>
  <c r="S52" i="14"/>
  <c r="S50" i="14"/>
  <c r="S54" i="14"/>
  <c r="S67" i="14"/>
  <c r="S62" i="14"/>
  <c r="S68" i="14"/>
  <c r="S70" i="14"/>
  <c r="C37" i="14"/>
  <c r="Q27" i="14"/>
  <c r="Q32" i="14"/>
  <c r="S48" i="14"/>
  <c r="Q43" i="14"/>
  <c r="Q47" i="14"/>
  <c r="Q52" i="14"/>
  <c r="T28" i="14"/>
  <c r="T27" i="14"/>
  <c r="Q64" i="14"/>
  <c r="Q70" i="14"/>
  <c r="Q63" i="14"/>
  <c r="S26" i="14"/>
  <c r="S25" i="14"/>
  <c r="S32" i="14"/>
  <c r="S73" i="1"/>
  <c r="Q37" i="1"/>
  <c r="Q55" i="1"/>
  <c r="S55" i="1"/>
  <c r="Q36" i="14"/>
  <c r="Q25" i="14"/>
  <c r="Q48" i="14"/>
  <c r="Q50" i="14"/>
  <c r="Q53" i="14"/>
  <c r="G56" i="1"/>
  <c r="T73" i="1"/>
  <c r="E55" i="14"/>
  <c r="S49" i="14"/>
  <c r="S47" i="14"/>
  <c r="Q69" i="14"/>
  <c r="S69" i="14"/>
  <c r="S65" i="14"/>
  <c r="Q31" i="14"/>
  <c r="Q33" i="14"/>
  <c r="Q46" i="14"/>
  <c r="Q54" i="14"/>
  <c r="Q45" i="14"/>
  <c r="T29" i="14"/>
  <c r="Q62" i="14"/>
  <c r="Q65" i="14"/>
  <c r="S36" i="14"/>
  <c r="S30" i="14"/>
  <c r="U73" i="1"/>
  <c r="Q73" i="1"/>
  <c r="T55" i="1"/>
  <c r="V37" i="1"/>
  <c r="W39" i="1" s="1"/>
  <c r="V55" i="1"/>
  <c r="W57" i="1" s="1"/>
  <c r="V19" i="1"/>
  <c r="W21" i="1" s="1"/>
  <c r="C21" i="2"/>
  <c r="G57" i="1"/>
  <c r="G55" i="14"/>
  <c r="H57" i="14" s="1"/>
  <c r="G73" i="14"/>
  <c r="H74" i="14" s="1"/>
  <c r="U72" i="14"/>
  <c r="G39" i="1"/>
  <c r="G38" i="1"/>
  <c r="G20" i="1"/>
  <c r="G21" i="1"/>
  <c r="U71" i="14"/>
  <c r="U70" i="14"/>
  <c r="E378" i="7"/>
  <c r="E451" i="7"/>
  <c r="U69" i="14"/>
  <c r="U55" i="7"/>
  <c r="AB55" i="7" s="1"/>
  <c r="U68" i="14"/>
  <c r="D450" i="7"/>
  <c r="B56" i="14"/>
  <c r="U67" i="14"/>
  <c r="P56" i="14"/>
  <c r="T70" i="14"/>
  <c r="U61" i="14"/>
  <c r="AB61" i="14" s="1"/>
  <c r="U9" i="14"/>
  <c r="T52" i="14"/>
  <c r="T34" i="14"/>
  <c r="T33" i="14"/>
  <c r="T18" i="14"/>
  <c r="T54" i="14"/>
  <c r="T50" i="14"/>
  <c r="T72" i="14"/>
  <c r="F73" i="14"/>
  <c r="U64" i="14"/>
  <c r="U66" i="14"/>
  <c r="T31" i="14"/>
  <c r="T53" i="14"/>
  <c r="T51" i="14"/>
  <c r="T69" i="14"/>
  <c r="T71" i="14"/>
  <c r="T67" i="14"/>
  <c r="U62" i="14"/>
  <c r="U65" i="14"/>
  <c r="C21" i="14"/>
  <c r="P38" i="14"/>
  <c r="T36" i="14"/>
  <c r="T32" i="14"/>
  <c r="T35" i="14"/>
  <c r="F55" i="14"/>
  <c r="T68" i="14"/>
  <c r="D21" i="14"/>
  <c r="R19" i="14"/>
  <c r="U63" i="14"/>
  <c r="U8" i="14"/>
  <c r="U7" i="14"/>
  <c r="AB7" i="14" s="1"/>
  <c r="Q19" i="14"/>
  <c r="B20" i="14"/>
  <c r="P20" i="14"/>
  <c r="F37" i="14"/>
  <c r="B38" i="14"/>
  <c r="F19" i="14"/>
  <c r="T49" i="14"/>
  <c r="D415" i="7"/>
  <c r="U73" i="7"/>
  <c r="AB73" i="7" s="1"/>
  <c r="U334" i="7"/>
  <c r="U180" i="7"/>
  <c r="U127" i="7"/>
  <c r="U91" i="7"/>
  <c r="U37" i="7"/>
  <c r="U19" i="7"/>
  <c r="AB19" i="7" s="1"/>
  <c r="U120" i="6"/>
  <c r="U333" i="7"/>
  <c r="U109" i="7"/>
  <c r="AB109" i="7" s="1"/>
  <c r="D127" i="6"/>
  <c r="E127" i="6"/>
  <c r="E379" i="7"/>
  <c r="F397" i="7"/>
  <c r="C360" i="7"/>
  <c r="C450" i="7"/>
  <c r="E414" i="7"/>
  <c r="F451" i="7"/>
  <c r="C343" i="7"/>
  <c r="D343" i="7"/>
  <c r="R74" i="5"/>
  <c r="C451" i="7"/>
  <c r="D361" i="7"/>
  <c r="Q93" i="3"/>
  <c r="S93" i="3"/>
  <c r="R236" i="7"/>
  <c r="F361" i="7"/>
  <c r="D486" i="7"/>
  <c r="F343" i="7"/>
  <c r="D396" i="7"/>
  <c r="F432" i="7"/>
  <c r="C414" i="7"/>
  <c r="T125" i="6"/>
  <c r="F127" i="6"/>
  <c r="S125" i="6"/>
  <c r="E397" i="7"/>
  <c r="C361" i="7"/>
  <c r="C432" i="7"/>
  <c r="C127" i="6"/>
  <c r="R92" i="6"/>
  <c r="E343" i="7"/>
  <c r="D451" i="7"/>
  <c r="F342" i="7"/>
  <c r="C396" i="7"/>
  <c r="E433" i="7"/>
  <c r="D379" i="7"/>
  <c r="Q125" i="6"/>
  <c r="Q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S143" i="6"/>
  <c r="T271" i="7"/>
  <c r="T431" i="7"/>
  <c r="R218" i="7"/>
  <c r="Q217" i="7"/>
  <c r="Q377" i="7"/>
  <c r="S217" i="7"/>
  <c r="S377" i="7"/>
  <c r="Q325" i="7"/>
  <c r="R181" i="7"/>
  <c r="R341" i="7"/>
  <c r="T217" i="7"/>
  <c r="T377" i="7"/>
  <c r="Q271" i="7"/>
  <c r="Q431" i="7"/>
  <c r="F360" i="7"/>
  <c r="B396" i="7"/>
  <c r="F396" i="7"/>
  <c r="F450" i="7"/>
  <c r="R125" i="6"/>
  <c r="R253" i="7"/>
  <c r="R413" i="7"/>
  <c r="S235" i="7"/>
  <c r="S395" i="7"/>
  <c r="Q289" i="7"/>
  <c r="R199" i="7"/>
  <c r="R359" i="7"/>
  <c r="S253" i="7"/>
  <c r="S413" i="7"/>
  <c r="S181" i="7"/>
  <c r="S341" i="7"/>
  <c r="Q235" i="7"/>
  <c r="Q395" i="7"/>
  <c r="S271" i="7"/>
  <c r="S431" i="7"/>
  <c r="F433" i="7"/>
  <c r="D360" i="7"/>
  <c r="C378" i="7"/>
  <c r="C379" i="7"/>
  <c r="F414" i="7"/>
  <c r="D432" i="7"/>
  <c r="D378" i="7"/>
  <c r="C342" i="7"/>
  <c r="T181" i="7"/>
  <c r="T341" i="7"/>
  <c r="R271" i="7"/>
  <c r="R431" i="7"/>
  <c r="Q253" i="7"/>
  <c r="Q413" i="7"/>
  <c r="Q415" i="7" s="1"/>
  <c r="Q200" i="7"/>
  <c r="Q199" i="7"/>
  <c r="Q359" i="7"/>
  <c r="R235" i="7"/>
  <c r="R395" i="7"/>
  <c r="R289" i="7"/>
  <c r="P485" i="7"/>
  <c r="P342" i="7" s="1"/>
  <c r="D342" i="7"/>
  <c r="E486" i="7"/>
  <c r="T235" i="7"/>
  <c r="T395" i="7"/>
  <c r="S199" i="7"/>
  <c r="S359" i="7"/>
  <c r="T199" i="7"/>
  <c r="T359" i="7"/>
  <c r="S325" i="7"/>
  <c r="S289" i="7"/>
  <c r="Q181" i="7"/>
  <c r="Q341" i="7"/>
  <c r="R217" i="7"/>
  <c r="R377" i="7"/>
  <c r="T253" i="7"/>
  <c r="T413" i="7"/>
  <c r="T289" i="7"/>
  <c r="F378" i="7"/>
  <c r="D414" i="7"/>
  <c r="S182" i="7"/>
  <c r="R182" i="7"/>
  <c r="T272" i="7"/>
  <c r="S218" i="7"/>
  <c r="S290" i="7"/>
  <c r="T182" i="7"/>
  <c r="R254" i="7"/>
  <c r="T236" i="7"/>
  <c r="R272" i="7"/>
  <c r="S200" i="7"/>
  <c r="R200" i="7"/>
  <c r="S272" i="7"/>
  <c r="R325" i="7"/>
  <c r="T218" i="7"/>
  <c r="S236" i="7"/>
  <c r="Q218" i="7"/>
  <c r="T325" i="7"/>
  <c r="Q254" i="7"/>
  <c r="Q290" i="7"/>
  <c r="T200" i="7"/>
  <c r="S254" i="7"/>
  <c r="T254" i="7"/>
  <c r="R290" i="7"/>
  <c r="T290" i="7"/>
  <c r="Q111" i="7"/>
  <c r="P110" i="7"/>
  <c r="T57" i="7"/>
  <c r="Q57" i="7"/>
  <c r="Q39" i="7"/>
  <c r="T143" i="6"/>
  <c r="Q143" i="6"/>
  <c r="T111" i="7"/>
  <c r="P20" i="7"/>
  <c r="P92" i="7"/>
  <c r="R143" i="6"/>
  <c r="C56" i="1"/>
  <c r="T74" i="6"/>
  <c r="P128" i="7"/>
  <c r="P38" i="7"/>
  <c r="P74" i="7"/>
  <c r="R163" i="7"/>
  <c r="R20" i="7" s="1"/>
  <c r="T163" i="7"/>
  <c r="R111" i="7"/>
  <c r="S163" i="7"/>
  <c r="Q163" i="7"/>
  <c r="S57" i="7"/>
  <c r="D164" i="7"/>
  <c r="S127" i="7"/>
  <c r="Q127" i="7"/>
  <c r="R93" i="7"/>
  <c r="S93" i="7"/>
  <c r="Q93" i="7"/>
  <c r="T21" i="7"/>
  <c r="F129" i="7"/>
  <c r="S75" i="7"/>
  <c r="T75" i="7"/>
  <c r="C129" i="7"/>
  <c r="R57" i="7"/>
  <c r="F164" i="7"/>
  <c r="T93" i="7"/>
  <c r="T127" i="7"/>
  <c r="E129" i="7"/>
  <c r="D129" i="7"/>
  <c r="T39" i="7"/>
  <c r="R39" i="7"/>
  <c r="S111" i="7"/>
  <c r="R75" i="7"/>
  <c r="Q21" i="7"/>
  <c r="Q75" i="7"/>
  <c r="S39" i="7"/>
  <c r="S21" i="7"/>
  <c r="R127" i="7"/>
  <c r="R449" i="7" s="1"/>
  <c r="R21" i="7"/>
  <c r="Q74" i="6"/>
  <c r="S74" i="6"/>
  <c r="U74" i="6"/>
  <c r="R74" i="6"/>
  <c r="T92" i="6"/>
  <c r="S92" i="6"/>
  <c r="D74" i="1"/>
  <c r="T93" i="3"/>
  <c r="T39" i="6"/>
  <c r="F74" i="1"/>
  <c r="B56" i="1"/>
  <c r="E56" i="1"/>
  <c r="R21" i="6"/>
  <c r="R39" i="6"/>
  <c r="S39" i="6"/>
  <c r="Q39" i="6"/>
  <c r="T21" i="6"/>
  <c r="S21" i="6"/>
  <c r="U21" i="6"/>
  <c r="T38" i="5"/>
  <c r="R20" i="5"/>
  <c r="S74" i="5"/>
  <c r="Q38" i="5"/>
  <c r="Q39" i="5"/>
  <c r="Q21" i="5"/>
  <c r="Q20" i="5"/>
  <c r="R39" i="5"/>
  <c r="R38" i="5"/>
  <c r="T57" i="5"/>
  <c r="T56" i="5"/>
  <c r="R57" i="5"/>
  <c r="R56" i="5"/>
  <c r="T74" i="5"/>
  <c r="U74" i="5"/>
  <c r="S57" i="5"/>
  <c r="S56" i="5"/>
  <c r="R21" i="5"/>
  <c r="S39" i="5"/>
  <c r="S38" i="5"/>
  <c r="T39" i="5"/>
  <c r="Q57" i="5"/>
  <c r="Q56" i="5"/>
  <c r="S21" i="4"/>
  <c r="O21" i="4"/>
  <c r="Q21" i="4"/>
  <c r="R21" i="4"/>
  <c r="P21" i="4"/>
  <c r="S111" i="3"/>
  <c r="T111" i="3"/>
  <c r="R111" i="3"/>
  <c r="R93" i="3"/>
  <c r="Q39" i="3"/>
  <c r="S39" i="3"/>
  <c r="R39" i="3"/>
  <c r="Q57" i="3"/>
  <c r="R57" i="3"/>
  <c r="T39" i="3"/>
  <c r="R55" i="2"/>
  <c r="T55" i="2"/>
  <c r="U57" i="2" s="1"/>
  <c r="R19" i="2"/>
  <c r="T19" i="2"/>
  <c r="S55" i="2"/>
  <c r="E57" i="2"/>
  <c r="E21" i="2"/>
  <c r="D21" i="2"/>
  <c r="D57" i="2"/>
  <c r="Q19" i="2"/>
  <c r="F57" i="2"/>
  <c r="Q55" i="2"/>
  <c r="S19" i="2"/>
  <c r="U19" i="2"/>
  <c r="F21" i="2"/>
  <c r="E57" i="1"/>
  <c r="E20" i="1"/>
  <c r="F56" i="1"/>
  <c r="P56" i="1"/>
  <c r="D38" i="1"/>
  <c r="B38" i="1"/>
  <c r="E38" i="1"/>
  <c r="B20" i="1"/>
  <c r="F38" i="1"/>
  <c r="C39" i="1"/>
  <c r="C38" i="1"/>
  <c r="P38" i="1"/>
  <c r="D57" i="1"/>
  <c r="D21" i="1"/>
  <c r="D20" i="1"/>
  <c r="C21" i="1"/>
  <c r="C20" i="1"/>
  <c r="C74" i="1"/>
  <c r="D39" i="1"/>
  <c r="C57" i="1"/>
  <c r="F39" i="1"/>
  <c r="E21" i="1"/>
  <c r="Q19" i="1"/>
  <c r="Q21" i="1" s="1"/>
  <c r="S19" i="1"/>
  <c r="F21" i="1"/>
  <c r="E39" i="1"/>
  <c r="R19" i="1"/>
  <c r="U19" i="1"/>
  <c r="T19" i="1"/>
  <c r="D57" i="14" l="1"/>
  <c r="U182" i="7"/>
  <c r="AB180" i="7"/>
  <c r="U449" i="7"/>
  <c r="AB449" i="7" s="1"/>
  <c r="AB127" i="7"/>
  <c r="U413" i="7"/>
  <c r="AB413" i="7" s="1"/>
  <c r="AB91" i="7"/>
  <c r="U39" i="7"/>
  <c r="AB37" i="7"/>
  <c r="T38" i="7"/>
  <c r="S92" i="7"/>
  <c r="U415" i="7"/>
  <c r="V451" i="7"/>
  <c r="U359" i="7"/>
  <c r="AB359" i="7" s="1"/>
  <c r="U431" i="7"/>
  <c r="AB431" i="7" s="1"/>
  <c r="U395" i="7"/>
  <c r="U377" i="7"/>
  <c r="AB377" i="7" s="1"/>
  <c r="V378" i="7"/>
  <c r="W379" i="7"/>
  <c r="V360" i="7"/>
  <c r="W361" i="7"/>
  <c r="V432" i="7"/>
  <c r="W433" i="7"/>
  <c r="V396" i="7"/>
  <c r="W397" i="7"/>
  <c r="W486" i="7"/>
  <c r="W145" i="6"/>
  <c r="R145" i="6"/>
  <c r="U55" i="14"/>
  <c r="AB55" i="14" s="1"/>
  <c r="W127" i="6"/>
  <c r="U145" i="6"/>
  <c r="V145" i="6"/>
  <c r="V55" i="14"/>
  <c r="U125" i="6"/>
  <c r="AB125" i="6" s="1"/>
  <c r="E57" i="14"/>
  <c r="V182" i="7"/>
  <c r="V39" i="7"/>
  <c r="U93" i="7"/>
  <c r="Q128" i="7"/>
  <c r="R164" i="7"/>
  <c r="V57" i="7"/>
  <c r="D56" i="14"/>
  <c r="V111" i="7"/>
  <c r="V342" i="7"/>
  <c r="V129" i="7"/>
  <c r="V75" i="7"/>
  <c r="V325" i="7"/>
  <c r="V21" i="7"/>
  <c r="T39" i="1"/>
  <c r="C56" i="14"/>
  <c r="D74" i="14"/>
  <c r="R55" i="14"/>
  <c r="S74" i="1"/>
  <c r="S128" i="7"/>
  <c r="T74" i="1"/>
  <c r="V74" i="1"/>
  <c r="E39" i="14"/>
  <c r="D39" i="14"/>
  <c r="E56" i="14"/>
  <c r="R73" i="14"/>
  <c r="R37" i="14"/>
  <c r="R56" i="1"/>
  <c r="D20" i="14"/>
  <c r="C74" i="14"/>
  <c r="D38" i="14"/>
  <c r="E74" i="14"/>
  <c r="V73" i="14"/>
  <c r="W74" i="14" s="1"/>
  <c r="C39" i="14"/>
  <c r="Q55" i="14"/>
  <c r="Q57" i="14" s="1"/>
  <c r="C38" i="14"/>
  <c r="Q73" i="14"/>
  <c r="Q74" i="14" s="1"/>
  <c r="Q37" i="14"/>
  <c r="Q39" i="14" s="1"/>
  <c r="E38" i="14"/>
  <c r="F74" i="14"/>
  <c r="S55" i="14"/>
  <c r="S37" i="14"/>
  <c r="S73" i="14"/>
  <c r="S38" i="1"/>
  <c r="V21" i="1"/>
  <c r="V20" i="1"/>
  <c r="U39" i="1"/>
  <c r="U38" i="1"/>
  <c r="U74" i="1"/>
  <c r="T38" i="1"/>
  <c r="V21" i="2"/>
  <c r="V56" i="1"/>
  <c r="V57" i="1"/>
  <c r="T56" i="1"/>
  <c r="T57" i="1"/>
  <c r="S57" i="1"/>
  <c r="S56" i="1"/>
  <c r="Q56" i="1"/>
  <c r="Q57" i="1"/>
  <c r="R39" i="1"/>
  <c r="R38" i="1"/>
  <c r="U57" i="1"/>
  <c r="S39" i="1"/>
  <c r="R57" i="1"/>
  <c r="Q39" i="1"/>
  <c r="Q38" i="1"/>
  <c r="V39" i="1"/>
  <c r="V38" i="1"/>
  <c r="U56" i="1"/>
  <c r="G74" i="14"/>
  <c r="G57" i="14"/>
  <c r="G56" i="14"/>
  <c r="S361" i="7"/>
  <c r="U21" i="7"/>
  <c r="U57" i="7"/>
  <c r="U111" i="7"/>
  <c r="T415" i="7"/>
  <c r="U341" i="7"/>
  <c r="U75" i="7"/>
  <c r="U181" i="7"/>
  <c r="U325" i="7"/>
  <c r="T37" i="14"/>
  <c r="T55" i="14"/>
  <c r="T73" i="14"/>
  <c r="F20" i="14"/>
  <c r="Q21" i="14"/>
  <c r="F56" i="14"/>
  <c r="F57" i="14"/>
  <c r="U73" i="14"/>
  <c r="AB73" i="14" s="1"/>
  <c r="F39" i="14"/>
  <c r="F38" i="14"/>
  <c r="R21" i="14"/>
  <c r="T128" i="7"/>
  <c r="U163" i="7"/>
  <c r="U485" i="7" s="1"/>
  <c r="U414" i="7" s="1"/>
  <c r="P396" i="7"/>
  <c r="S379" i="7"/>
  <c r="T343" i="7"/>
  <c r="T379" i="7"/>
  <c r="R361" i="7"/>
  <c r="T361" i="7"/>
  <c r="T145" i="6"/>
  <c r="T127" i="6"/>
  <c r="U20" i="1"/>
  <c r="S127" i="6"/>
  <c r="R57" i="2"/>
  <c r="R127" i="6"/>
  <c r="R433" i="7"/>
  <c r="S343" i="7"/>
  <c r="T433" i="7"/>
  <c r="Q433" i="7"/>
  <c r="T397" i="7"/>
  <c r="S397" i="7"/>
  <c r="T485" i="7"/>
  <c r="P432" i="7"/>
  <c r="Q397" i="7"/>
  <c r="Q449" i="7"/>
  <c r="Q485" i="7"/>
  <c r="Q379" i="7"/>
  <c r="S485" i="7"/>
  <c r="Q145" i="6"/>
  <c r="S415" i="7"/>
  <c r="Q361" i="7"/>
  <c r="R485" i="7"/>
  <c r="P414" i="7"/>
  <c r="P378" i="7"/>
  <c r="P360" i="7"/>
  <c r="R397" i="7"/>
  <c r="Q343" i="7"/>
  <c r="R415" i="7"/>
  <c r="R343" i="7"/>
  <c r="T449" i="7"/>
  <c r="R379" i="7"/>
  <c r="S449" i="7"/>
  <c r="U129" i="7"/>
  <c r="S433" i="7"/>
  <c r="P450" i="7"/>
  <c r="S110" i="7"/>
  <c r="Q110" i="7"/>
  <c r="T110" i="7"/>
  <c r="R110" i="7"/>
  <c r="S56" i="7"/>
  <c r="R56" i="7"/>
  <c r="Q56" i="7"/>
  <c r="T56" i="7"/>
  <c r="Q164" i="7"/>
  <c r="S129" i="7"/>
  <c r="R128" i="7"/>
  <c r="S74" i="7"/>
  <c r="Q92" i="7"/>
  <c r="S20" i="7"/>
  <c r="T74" i="7"/>
  <c r="Q74" i="7"/>
  <c r="R92" i="7"/>
  <c r="R74" i="7"/>
  <c r="Q20" i="7"/>
  <c r="T92" i="7"/>
  <c r="R38" i="7"/>
  <c r="Q38" i="7"/>
  <c r="S145" i="6"/>
  <c r="T164" i="7"/>
  <c r="T20" i="7"/>
  <c r="S38" i="7"/>
  <c r="S164" i="7"/>
  <c r="R129" i="7"/>
  <c r="T129" i="7"/>
  <c r="Q129" i="7"/>
  <c r="T21" i="2"/>
  <c r="Q21" i="2"/>
  <c r="S57" i="2"/>
  <c r="S21" i="2"/>
  <c r="Q57" i="2"/>
  <c r="U21" i="2"/>
  <c r="R21" i="2"/>
  <c r="T57" i="2"/>
  <c r="S20" i="1"/>
  <c r="Q20" i="1"/>
  <c r="Q74" i="1"/>
  <c r="T21" i="1"/>
  <c r="T20" i="1"/>
  <c r="R20" i="1"/>
  <c r="R21" i="1"/>
  <c r="R74" i="1"/>
  <c r="S21" i="1"/>
  <c r="U21" i="1"/>
  <c r="U343" i="7" l="1"/>
  <c r="AB341" i="7"/>
  <c r="V397" i="7"/>
  <c r="AB395" i="7"/>
  <c r="T378" i="7"/>
  <c r="U451" i="7"/>
  <c r="S360" i="7"/>
  <c r="V433" i="7"/>
  <c r="V361" i="7"/>
  <c r="V379" i="7"/>
  <c r="U432" i="7"/>
  <c r="U433" i="7"/>
  <c r="U360" i="7"/>
  <c r="U361" i="7"/>
  <c r="U450" i="7"/>
  <c r="U378" i="7"/>
  <c r="U379" i="7"/>
  <c r="U396" i="7"/>
  <c r="U397" i="7"/>
  <c r="V127" i="6"/>
  <c r="V56" i="14"/>
  <c r="V57" i="14"/>
  <c r="W57" i="14"/>
  <c r="U56" i="14"/>
  <c r="U57" i="14"/>
  <c r="U127" i="6"/>
  <c r="S57" i="14"/>
  <c r="R56" i="14"/>
  <c r="V164" i="7"/>
  <c r="Q486" i="7"/>
  <c r="V343" i="7"/>
  <c r="R20" i="14"/>
  <c r="U110" i="7"/>
  <c r="R38" i="14"/>
  <c r="R39" i="14"/>
  <c r="S56" i="14"/>
  <c r="S39" i="14"/>
  <c r="R57" i="14"/>
  <c r="Q56" i="14"/>
  <c r="S74" i="14"/>
  <c r="Q20" i="14"/>
  <c r="T74" i="14"/>
  <c r="R74" i="14"/>
  <c r="Q38" i="14"/>
  <c r="V74" i="14"/>
  <c r="S38" i="14"/>
  <c r="T39" i="14"/>
  <c r="U128" i="7"/>
  <c r="U164" i="7"/>
  <c r="Q342" i="7"/>
  <c r="Q360" i="7"/>
  <c r="T56" i="14"/>
  <c r="T38" i="14"/>
  <c r="T57" i="14"/>
  <c r="U38" i="7"/>
  <c r="U74" i="7"/>
  <c r="U20" i="7"/>
  <c r="U92" i="7"/>
  <c r="U56" i="7"/>
  <c r="U74" i="14"/>
  <c r="S342" i="7"/>
  <c r="T396" i="7"/>
  <c r="R486" i="7"/>
  <c r="Q432" i="7"/>
  <c r="S378" i="7"/>
  <c r="Q378" i="7"/>
  <c r="S432" i="7"/>
  <c r="S396" i="7"/>
  <c r="Q396" i="7"/>
  <c r="T360" i="7"/>
  <c r="T414" i="7"/>
  <c r="T342" i="7"/>
  <c r="T432" i="7"/>
  <c r="T486" i="7"/>
  <c r="Q414" i="7"/>
  <c r="T450" i="7"/>
  <c r="T451" i="7"/>
  <c r="R432" i="7"/>
  <c r="S450" i="7"/>
  <c r="S451" i="7"/>
  <c r="R396" i="7"/>
  <c r="Q450" i="7"/>
  <c r="Q451" i="7"/>
  <c r="R451" i="7"/>
  <c r="R414" i="7"/>
  <c r="R342" i="7"/>
  <c r="R360" i="7"/>
  <c r="R378" i="7"/>
  <c r="S486" i="7"/>
  <c r="S414" i="7"/>
  <c r="R450" i="7"/>
  <c r="V486" i="7" l="1"/>
  <c r="U486" i="7"/>
  <c r="U342" i="7"/>
  <c r="V8" i="5" l="1"/>
  <c r="U18" i="5"/>
  <c r="U13" i="5"/>
  <c r="U12" i="5"/>
  <c r="V9" i="5"/>
  <c r="U14" i="5"/>
  <c r="G19" i="5"/>
  <c r="U10" i="5"/>
  <c r="U15" i="5"/>
  <c r="U11" i="5"/>
  <c r="V7" i="5"/>
  <c r="U16" i="5"/>
  <c r="U17" i="5"/>
  <c r="G10" i="14"/>
  <c r="V26" i="5"/>
  <c r="U35" i="5"/>
  <c r="U32" i="5"/>
  <c r="G37" i="5"/>
  <c r="U33" i="5"/>
  <c r="U30" i="5"/>
  <c r="V25" i="5"/>
  <c r="U31" i="5"/>
  <c r="U36" i="5"/>
  <c r="U28" i="5"/>
  <c r="U34" i="5"/>
  <c r="U29" i="5"/>
  <c r="V27" i="5"/>
  <c r="G28" i="14"/>
  <c r="I73" i="3" l="1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W90" i="2"/>
  <c r="I91" i="2"/>
  <c r="J92" i="2" s="1"/>
  <c r="W144" i="3"/>
  <c r="W54" i="3"/>
  <c r="W53" i="3"/>
  <c r="W52" i="3"/>
  <c r="W51" i="3"/>
  <c r="W50" i="3"/>
  <c r="W49" i="3"/>
  <c r="W48" i="3"/>
  <c r="W162" i="3"/>
  <c r="W126" i="3"/>
  <c r="W125" i="3"/>
  <c r="W124" i="3"/>
  <c r="W123" i="3"/>
  <c r="W122" i="3"/>
  <c r="W121" i="3"/>
  <c r="W120" i="3"/>
  <c r="W72" i="3"/>
  <c r="W119" i="3"/>
  <c r="W118" i="3"/>
  <c r="W47" i="3"/>
  <c r="W46" i="3"/>
  <c r="W44" i="3"/>
  <c r="W45" i="3"/>
  <c r="W116" i="3"/>
  <c r="W117" i="3"/>
  <c r="I61" i="2"/>
  <c r="W43" i="3"/>
  <c r="V37" i="5"/>
  <c r="V19" i="5"/>
  <c r="W21" i="5" s="1"/>
  <c r="G21" i="5"/>
  <c r="G20" i="5"/>
  <c r="H21" i="5"/>
  <c r="W115" i="3"/>
  <c r="U31" i="14"/>
  <c r="U34" i="14"/>
  <c r="U32" i="14"/>
  <c r="U33" i="14"/>
  <c r="G37" i="14"/>
  <c r="V26" i="14"/>
  <c r="V27" i="14"/>
  <c r="U29" i="14"/>
  <c r="U30" i="14"/>
  <c r="U28" i="14"/>
  <c r="V25" i="14"/>
  <c r="U36" i="14"/>
  <c r="U35" i="14"/>
  <c r="U37" i="5"/>
  <c r="U18" i="14"/>
  <c r="U17" i="14"/>
  <c r="U14" i="14"/>
  <c r="U10" i="14"/>
  <c r="U11" i="14"/>
  <c r="V9" i="14"/>
  <c r="V7" i="14"/>
  <c r="U15" i="14"/>
  <c r="V8" i="14"/>
  <c r="U16" i="14"/>
  <c r="U12" i="14"/>
  <c r="G19" i="14"/>
  <c r="U13" i="14"/>
  <c r="V125" i="3"/>
  <c r="H127" i="3"/>
  <c r="I129" i="3" s="1"/>
  <c r="V126" i="3"/>
  <c r="H39" i="5"/>
  <c r="G38" i="5"/>
  <c r="G39" i="5"/>
  <c r="U19" i="5"/>
  <c r="I128" i="3" l="1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W72" i="2"/>
  <c r="W39" i="5"/>
  <c r="V38" i="5"/>
  <c r="V39" i="5"/>
  <c r="V37" i="14"/>
  <c r="W127" i="3"/>
  <c r="X129" i="3" s="1"/>
  <c r="U20" i="5"/>
  <c r="H21" i="14"/>
  <c r="G20" i="14"/>
  <c r="G21" i="14"/>
  <c r="U19" i="14"/>
  <c r="AB19" i="14" s="1"/>
  <c r="U38" i="5"/>
  <c r="U39" i="5"/>
  <c r="U37" i="14"/>
  <c r="AB37" i="14" s="1"/>
  <c r="V21" i="5"/>
  <c r="V20" i="5"/>
  <c r="V19" i="14"/>
  <c r="H39" i="14"/>
  <c r="G39" i="14"/>
  <c r="G38" i="14"/>
  <c r="W55" i="3"/>
  <c r="X57" i="3" s="1"/>
  <c r="I74" i="2" l="1"/>
  <c r="W107" i="6"/>
  <c r="I149" i="6"/>
  <c r="V21" i="14"/>
  <c r="W21" i="14"/>
  <c r="V20" i="14"/>
  <c r="U20" i="14"/>
  <c r="U39" i="14"/>
  <c r="U38" i="14"/>
  <c r="W39" i="14"/>
  <c r="V38" i="14"/>
  <c r="V39" i="14"/>
  <c r="V124" i="3"/>
  <c r="V52" i="3"/>
  <c r="W301" i="7" l="1"/>
  <c r="W303" i="7"/>
  <c r="W139" i="7"/>
  <c r="W141" i="7"/>
  <c r="W299" i="7"/>
  <c r="W300" i="7"/>
  <c r="W302" i="7"/>
  <c r="W138" i="7"/>
  <c r="W140" i="7"/>
  <c r="W142" i="7"/>
  <c r="W160" i="6"/>
  <c r="W81" i="7"/>
  <c r="W242" i="7"/>
  <c r="W79" i="7"/>
  <c r="W80" i="7"/>
  <c r="W240" i="7"/>
  <c r="W241" i="7"/>
  <c r="V248" i="7"/>
  <c r="V245" i="7"/>
  <c r="V246" i="7"/>
  <c r="V251" i="7"/>
  <c r="V243" i="7"/>
  <c r="V244" i="7"/>
  <c r="V249" i="7"/>
  <c r="V250" i="7"/>
  <c r="V247" i="7"/>
  <c r="H252" i="7"/>
  <c r="I254" i="7" s="1"/>
  <c r="V90" i="7"/>
  <c r="H91" i="7"/>
  <c r="I93" i="7" s="1"/>
  <c r="H461" i="7"/>
  <c r="H463" i="7"/>
  <c r="V89" i="7"/>
  <c r="V88" i="7"/>
  <c r="V87" i="7"/>
  <c r="V86" i="7"/>
  <c r="V85" i="7"/>
  <c r="V84" i="7"/>
  <c r="V83" i="7"/>
  <c r="V82" i="7"/>
  <c r="H404" i="7"/>
  <c r="H462" i="7"/>
  <c r="H464" i="7"/>
  <c r="H465" i="7"/>
  <c r="U142" i="4"/>
  <c r="W142" i="4" s="1"/>
  <c r="U160" i="4"/>
  <c r="W160" i="4" s="1"/>
  <c r="W461" i="7" l="1"/>
  <c r="W464" i="7"/>
  <c r="W463" i="7"/>
  <c r="W460" i="7"/>
  <c r="W462" i="7"/>
  <c r="U159" i="4"/>
  <c r="W159" i="4" s="1"/>
  <c r="U141" i="4"/>
  <c r="W141" i="4" s="1"/>
  <c r="W403" i="7"/>
  <c r="V411" i="7"/>
  <c r="V412" i="7"/>
  <c r="W402" i="7"/>
  <c r="V410" i="7"/>
  <c r="V407" i="7"/>
  <c r="W252" i="7"/>
  <c r="W401" i="7"/>
  <c r="V405" i="7"/>
  <c r="V406" i="7"/>
  <c r="V408" i="7"/>
  <c r="V404" i="7"/>
  <c r="V252" i="7"/>
  <c r="V409" i="7"/>
  <c r="W91" i="7"/>
  <c r="H413" i="7"/>
  <c r="I415" i="7" s="1"/>
  <c r="H253" i="7"/>
  <c r="H254" i="7"/>
  <c r="H93" i="7"/>
  <c r="H92" i="7"/>
  <c r="V91" i="7"/>
  <c r="V123" i="3"/>
  <c r="V51" i="3"/>
  <c r="X93" i="7" l="1"/>
  <c r="X254" i="7"/>
  <c r="V413" i="7"/>
  <c r="V253" i="7"/>
  <c r="V254" i="7"/>
  <c r="W93" i="7"/>
  <c r="W92" i="7"/>
  <c r="W413" i="7"/>
  <c r="W253" i="7"/>
  <c r="W254" i="7"/>
  <c r="H414" i="7"/>
  <c r="H415" i="7"/>
  <c r="V92" i="7"/>
  <c r="V93" i="7"/>
  <c r="V122" i="3"/>
  <c r="V50" i="3"/>
  <c r="X415" i="7" l="1"/>
  <c r="W141" i="3"/>
  <c r="W161" i="3"/>
  <c r="W142" i="3"/>
  <c r="W69" i="3"/>
  <c r="W140" i="3"/>
  <c r="W158" i="3"/>
  <c r="W160" i="3"/>
  <c r="W143" i="3"/>
  <c r="W70" i="3"/>
  <c r="W71" i="3"/>
  <c r="W159" i="3"/>
  <c r="V414" i="7"/>
  <c r="V415" i="7"/>
  <c r="W415" i="7"/>
  <c r="W414" i="7"/>
  <c r="U140" i="4" l="1"/>
  <c r="W140" i="4" s="1"/>
  <c r="U158" i="4"/>
  <c r="W158" i="4" s="1"/>
  <c r="U157" i="4" l="1"/>
  <c r="W157" i="4" s="1"/>
  <c r="U139" i="4"/>
  <c r="W139" i="4" s="1"/>
  <c r="W68" i="3"/>
  <c r="V121" i="3"/>
  <c r="V49" i="3"/>
  <c r="W157" i="3" l="1"/>
  <c r="W139" i="3"/>
  <c r="U138" i="4" l="1"/>
  <c r="W138" i="4" s="1"/>
  <c r="U156" i="4"/>
  <c r="W156" i="4" s="1"/>
  <c r="W67" i="3" l="1"/>
  <c r="V120" i="3"/>
  <c r="V48" i="3"/>
  <c r="W156" i="3" l="1"/>
  <c r="W138" i="3"/>
  <c r="V119" i="3"/>
  <c r="V47" i="3"/>
  <c r="W136" i="7" l="1"/>
  <c r="W297" i="7"/>
  <c r="W137" i="7"/>
  <c r="W298" i="7"/>
  <c r="W155" i="3"/>
  <c r="W137" i="3"/>
  <c r="W296" i="7"/>
  <c r="W135" i="7"/>
  <c r="H460" i="7"/>
  <c r="H459" i="7"/>
  <c r="H458" i="7"/>
  <c r="V118" i="3"/>
  <c r="V46" i="3"/>
  <c r="W458" i="7" l="1"/>
  <c r="W459" i="7"/>
  <c r="U154" i="4"/>
  <c r="W154" i="4" s="1"/>
  <c r="U155" i="4"/>
  <c r="W155" i="4" s="1"/>
  <c r="U136" i="4"/>
  <c r="W136" i="4" s="1"/>
  <c r="U137" i="4"/>
  <c r="W137" i="4" s="1"/>
  <c r="W66" i="3"/>
  <c r="W65" i="3"/>
  <c r="W457" i="7"/>
  <c r="W136" i="3"/>
  <c r="W154" i="3"/>
  <c r="W64" i="3"/>
  <c r="W134" i="7"/>
  <c r="W295" i="7"/>
  <c r="W133" i="7"/>
  <c r="W294" i="7"/>
  <c r="H456" i="7"/>
  <c r="H457" i="7"/>
  <c r="W456" i="7" l="1"/>
  <c r="W306" i="7"/>
  <c r="W455" i="7"/>
  <c r="W145" i="7"/>
  <c r="X147" i="7" l="1"/>
  <c r="X308" i="7"/>
  <c r="V305" i="7"/>
  <c r="W146" i="7"/>
  <c r="W467" i="7"/>
  <c r="W307" i="7"/>
  <c r="H306" i="7"/>
  <c r="I308" i="7" s="1"/>
  <c r="X469" i="7" l="1"/>
  <c r="U153" i="4"/>
  <c r="W153" i="4" s="1"/>
  <c r="U135" i="4"/>
  <c r="W135" i="4" s="1"/>
  <c r="W468" i="7"/>
  <c r="H455" i="7"/>
  <c r="H307" i="7"/>
  <c r="V144" i="7"/>
  <c r="H145" i="7"/>
  <c r="H467" i="7" l="1"/>
  <c r="I469" i="7" s="1"/>
  <c r="I147" i="7"/>
  <c r="V466" i="7"/>
  <c r="H146" i="7"/>
  <c r="H468" i="7" l="1"/>
  <c r="W153" i="3" l="1"/>
  <c r="W63" i="3"/>
  <c r="W135" i="3"/>
  <c r="V117" i="3"/>
  <c r="V115" i="3"/>
  <c r="V116" i="3"/>
  <c r="V44" i="3"/>
  <c r="V45" i="3"/>
  <c r="V127" i="3" l="1"/>
  <c r="W129" i="3" l="1"/>
  <c r="W152" i="3" l="1"/>
  <c r="V43" i="3"/>
  <c r="W134" i="3" l="1"/>
  <c r="W62" i="3"/>
  <c r="W61" i="3"/>
  <c r="W133" i="3"/>
  <c r="V55" i="3"/>
  <c r="W73" i="3" l="1"/>
  <c r="X75" i="3" s="1"/>
  <c r="W145" i="3"/>
  <c r="X147" i="3" s="1"/>
  <c r="W57" i="3"/>
  <c r="U134" i="4" l="1"/>
  <c r="W134" i="4" s="1"/>
  <c r="U152" i="4"/>
  <c r="W152" i="4" s="1"/>
  <c r="U151" i="4"/>
  <c r="W151" i="4" s="1"/>
  <c r="U133" i="4"/>
  <c r="W151" i="3"/>
  <c r="V304" i="7"/>
  <c r="W133" i="4" l="1"/>
  <c r="U145" i="4"/>
  <c r="W163" i="3"/>
  <c r="U163" i="4"/>
  <c r="V143" i="7"/>
  <c r="G466" i="7"/>
  <c r="X164" i="3" l="1"/>
  <c r="W20" i="3"/>
  <c r="W92" i="3"/>
  <c r="W74" i="3"/>
  <c r="W110" i="3"/>
  <c r="W56" i="3"/>
  <c r="W38" i="3"/>
  <c r="V147" i="4"/>
  <c r="V164" i="4"/>
  <c r="W128" i="3"/>
  <c r="W146" i="3"/>
  <c r="V465" i="7"/>
  <c r="U146" i="4"/>
  <c r="U38" i="4"/>
  <c r="U92" i="4"/>
  <c r="U110" i="4"/>
  <c r="U74" i="4"/>
  <c r="U128" i="4"/>
  <c r="U56" i="4"/>
  <c r="U20" i="4"/>
  <c r="V303" i="7"/>
  <c r="V142" i="7" l="1"/>
  <c r="G465" i="7"/>
  <c r="V464" i="7" l="1"/>
  <c r="W89" i="2"/>
  <c r="W88" i="2"/>
  <c r="W87" i="2"/>
  <c r="W83" i="2"/>
  <c r="W80" i="2" l="1"/>
  <c r="W84" i="2"/>
  <c r="W81" i="2"/>
  <c r="W85" i="2"/>
  <c r="W82" i="2"/>
  <c r="W86" i="2"/>
  <c r="H69" i="2"/>
  <c r="H70" i="2"/>
  <c r="H67" i="2"/>
  <c r="H71" i="2"/>
  <c r="H68" i="2"/>
  <c r="H72" i="2"/>
  <c r="H65" i="2"/>
  <c r="H66" i="2"/>
  <c r="H64" i="2"/>
  <c r="H63" i="2"/>
  <c r="H91" i="2"/>
  <c r="I92" i="2" s="1"/>
  <c r="V90" i="2"/>
  <c r="H61" i="2"/>
  <c r="H62" i="2"/>
  <c r="W79" i="2"/>
  <c r="W62" i="2" l="1"/>
  <c r="W71" i="2"/>
  <c r="W69" i="2"/>
  <c r="W66" i="2"/>
  <c r="W65" i="2"/>
  <c r="W70" i="2"/>
  <c r="W67" i="2"/>
  <c r="W68" i="2"/>
  <c r="W63" i="2"/>
  <c r="W64" i="2"/>
  <c r="W61" i="2"/>
  <c r="V72" i="2"/>
  <c r="H73" i="2"/>
  <c r="I75" i="2" s="1"/>
  <c r="H38" i="2"/>
  <c r="H20" i="2"/>
  <c r="H56" i="2"/>
  <c r="W91" i="2"/>
  <c r="X92" i="2" s="1"/>
  <c r="W73" i="2" l="1"/>
  <c r="T162" i="4"/>
  <c r="H163" i="4"/>
  <c r="V162" i="3"/>
  <c r="H163" i="3"/>
  <c r="I164" i="3" s="1"/>
  <c r="H74" i="2"/>
  <c r="U54" i="3"/>
  <c r="G55" i="3"/>
  <c r="G127" i="3"/>
  <c r="U126" i="3"/>
  <c r="W56" i="2"/>
  <c r="W38" i="2"/>
  <c r="W20" i="2"/>
  <c r="W74" i="2" l="1"/>
  <c r="X75" i="2"/>
  <c r="H38" i="4"/>
  <c r="H20" i="4"/>
  <c r="H74" i="4"/>
  <c r="H56" i="4"/>
  <c r="H110" i="4"/>
  <c r="H92" i="4"/>
  <c r="H128" i="4"/>
  <c r="V72" i="3"/>
  <c r="H73" i="3"/>
  <c r="H57" i="3"/>
  <c r="V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W105" i="6"/>
  <c r="W158" i="6" l="1"/>
  <c r="W100" i="6"/>
  <c r="W102" i="6"/>
  <c r="W103" i="6"/>
  <c r="W106" i="6"/>
  <c r="H154" i="6"/>
  <c r="W101" i="6"/>
  <c r="W99" i="6"/>
  <c r="W98" i="6"/>
  <c r="V107" i="6"/>
  <c r="H150" i="6"/>
  <c r="H157" i="6"/>
  <c r="H152" i="6"/>
  <c r="W43" i="6"/>
  <c r="H156" i="6"/>
  <c r="H153" i="6"/>
  <c r="H55" i="6"/>
  <c r="V54" i="6"/>
  <c r="H160" i="6"/>
  <c r="I162" i="6" s="1"/>
  <c r="H151" i="6"/>
  <c r="H158" i="6"/>
  <c r="W96" i="6"/>
  <c r="H108" i="6"/>
  <c r="I109" i="6" s="1"/>
  <c r="W55" i="6" l="1"/>
  <c r="W159" i="6"/>
  <c r="W156" i="6"/>
  <c r="W155" i="6"/>
  <c r="W157" i="6"/>
  <c r="W154" i="6"/>
  <c r="W153" i="6"/>
  <c r="W152" i="6"/>
  <c r="W151" i="6"/>
  <c r="V160" i="6"/>
  <c r="W150" i="6"/>
  <c r="H161" i="6"/>
  <c r="H91" i="6"/>
  <c r="H73" i="6"/>
  <c r="W149" i="6"/>
  <c r="W108" i="6"/>
  <c r="X109" i="6" s="1"/>
  <c r="H38" i="6"/>
  <c r="H20" i="6"/>
  <c r="W161" i="6" l="1"/>
  <c r="X162" i="6" s="1"/>
  <c r="W38" i="6"/>
  <c r="X56" i="6"/>
  <c r="W20" i="6"/>
  <c r="W91" i="6"/>
  <c r="W73" i="6"/>
  <c r="H144" i="6"/>
  <c r="H126" i="6"/>
  <c r="W144" i="6" l="1"/>
  <c r="W126" i="6"/>
  <c r="G72" i="2" l="1"/>
  <c r="V71" i="2" s="1"/>
  <c r="V89" i="2"/>
  <c r="G160" i="6" l="1"/>
  <c r="V302" i="7"/>
  <c r="V106" i="6"/>
  <c r="V71" i="3"/>
  <c r="V161" i="3"/>
  <c r="H162" i="6" l="1"/>
  <c r="V88" i="2"/>
  <c r="G71" i="2"/>
  <c r="V70" i="2" s="1"/>
  <c r="V160" i="3"/>
  <c r="V301" i="7"/>
  <c r="G464" i="7"/>
  <c r="V141" i="7"/>
  <c r="H56" i="6"/>
  <c r="V53" i="6"/>
  <c r="V143" i="3"/>
  <c r="V70" i="3"/>
  <c r="V159" i="3"/>
  <c r="V463" i="7" l="1"/>
  <c r="V159" i="6"/>
  <c r="G463" i="7"/>
  <c r="V300" i="7"/>
  <c r="V141" i="3"/>
  <c r="V140" i="7"/>
  <c r="V52" i="6"/>
  <c r="V87" i="2"/>
  <c r="G70" i="2"/>
  <c r="V69" i="2" s="1"/>
  <c r="V69" i="3"/>
  <c r="V142" i="3"/>
  <c r="V462" i="7" l="1"/>
  <c r="G159" i="6"/>
  <c r="V105" i="6"/>
  <c r="V139" i="7"/>
  <c r="G462" i="7"/>
  <c r="V461" i="7" l="1"/>
  <c r="V158" i="6"/>
  <c r="V158" i="3"/>
  <c r="V51" i="6" l="1"/>
  <c r="V86" i="2"/>
  <c r="G69" i="2"/>
  <c r="V68" i="2" s="1"/>
  <c r="V68" i="3"/>
  <c r="G158" i="6" l="1"/>
  <c r="V104" i="6"/>
  <c r="V140" i="3"/>
  <c r="V157" i="6" l="1"/>
  <c r="V50" i="6"/>
  <c r="V299" i="7"/>
  <c r="G461" i="7" l="1"/>
  <c r="V138" i="7"/>
  <c r="G157" i="6"/>
  <c r="V103" i="6"/>
  <c r="V85" i="2"/>
  <c r="G68" i="2"/>
  <c r="V67" i="2" s="1"/>
  <c r="V157" i="3"/>
  <c r="V460" i="7" l="1"/>
  <c r="V156" i="6"/>
  <c r="G66" i="2"/>
  <c r="V83" i="2"/>
  <c r="G67" i="2"/>
  <c r="V84" i="2"/>
  <c r="V66" i="2" l="1"/>
  <c r="V65" i="2"/>
  <c r="V139" i="3"/>
  <c r="V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V298" i="7"/>
  <c r="T143" i="4"/>
  <c r="V137" i="7"/>
  <c r="V136" i="7"/>
  <c r="T142" i="4"/>
  <c r="T138" i="4"/>
  <c r="V49" i="6"/>
  <c r="V297" i="7"/>
  <c r="G163" i="4"/>
  <c r="F163" i="4"/>
  <c r="V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V459" i="7"/>
  <c r="E38" i="4"/>
  <c r="E20" i="4"/>
  <c r="E56" i="4"/>
  <c r="E74" i="4"/>
  <c r="E110" i="4"/>
  <c r="G459" i="7"/>
  <c r="V101" i="6"/>
  <c r="G38" i="4"/>
  <c r="G110" i="4"/>
  <c r="G74" i="4"/>
  <c r="G56" i="4"/>
  <c r="G20" i="4"/>
  <c r="G92" i="4"/>
  <c r="G128" i="4"/>
  <c r="G156" i="6"/>
  <c r="V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V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V156" i="3"/>
  <c r="U147" i="4" l="1"/>
  <c r="S146" i="4"/>
  <c r="T146" i="4"/>
  <c r="T147" i="4"/>
  <c r="V138" i="3"/>
  <c r="V48" i="6" l="1"/>
  <c r="G155" i="6"/>
  <c r="V66" i="3"/>
  <c r="V154" i="6" l="1"/>
  <c r="V155" i="3"/>
  <c r="V137" i="3" l="1"/>
  <c r="V65" i="3" l="1"/>
  <c r="T52" i="3" l="1"/>
  <c r="U125" i="3"/>
  <c r="U53" i="3"/>
  <c r="U124" i="3" l="1"/>
  <c r="U123" i="3"/>
  <c r="U122" i="3"/>
  <c r="U121" i="3"/>
  <c r="U120" i="3"/>
  <c r="T125" i="3"/>
  <c r="U117" i="3"/>
  <c r="U119" i="3"/>
  <c r="T126" i="3"/>
  <c r="U115" i="3"/>
  <c r="U118" i="3"/>
  <c r="U116" i="3"/>
  <c r="F127" i="3"/>
  <c r="T124" i="3"/>
  <c r="U52" i="3"/>
  <c r="U51" i="3"/>
  <c r="U50" i="3"/>
  <c r="U49" i="3"/>
  <c r="U48" i="3"/>
  <c r="T53" i="3"/>
  <c r="U44" i="3"/>
  <c r="U43" i="3"/>
  <c r="F55" i="3"/>
  <c r="U45" i="3"/>
  <c r="T54" i="3"/>
  <c r="U46" i="3"/>
  <c r="U47" i="3"/>
  <c r="V154" i="3"/>
  <c r="V134" i="7" l="1"/>
  <c r="G57" i="3"/>
  <c r="V296" i="7"/>
  <c r="U55" i="3"/>
  <c r="U127" i="3"/>
  <c r="V135" i="7"/>
  <c r="V295" i="7"/>
  <c r="G65" i="2"/>
  <c r="V64" i="2" s="1"/>
  <c r="V82" i="2"/>
  <c r="G129" i="3"/>
  <c r="V64" i="3"/>
  <c r="V47" i="6"/>
  <c r="V456" i="7" l="1"/>
  <c r="V457" i="7"/>
  <c r="V136" i="3"/>
  <c r="G458" i="7"/>
  <c r="V57" i="3"/>
  <c r="G108" i="6"/>
  <c r="G457" i="7"/>
  <c r="V129" i="3"/>
  <c r="V97" i="6" l="1"/>
  <c r="V98" i="6"/>
  <c r="V99" i="6"/>
  <c r="V96" i="6"/>
  <c r="G91" i="6"/>
  <c r="G73" i="6"/>
  <c r="H109" i="6"/>
  <c r="G154" i="6"/>
  <c r="V100" i="6"/>
  <c r="U107" i="6"/>
  <c r="V153" i="6" l="1"/>
  <c r="V108" i="6"/>
  <c r="V73" i="6" s="1"/>
  <c r="W109" i="6" l="1"/>
  <c r="V91" i="6"/>
  <c r="V46" i="6" l="1"/>
  <c r="G153" i="6"/>
  <c r="V152" i="6" l="1"/>
  <c r="V153" i="3"/>
  <c r="V63" i="3"/>
  <c r="V135" i="3" l="1"/>
  <c r="U144" i="7"/>
  <c r="G145" i="7"/>
  <c r="H147" i="7" s="1"/>
  <c r="V133" i="7"/>
  <c r="G64" i="2"/>
  <c r="V81" i="2"/>
  <c r="V294" i="7"/>
  <c r="V63" i="2" l="1"/>
  <c r="V306" i="7"/>
  <c r="V455" i="7"/>
  <c r="U305" i="7"/>
  <c r="U466" i="7" s="1"/>
  <c r="V145" i="7"/>
  <c r="G455" i="7"/>
  <c r="G306" i="7"/>
  <c r="H308" i="7" s="1"/>
  <c r="G456" i="7"/>
  <c r="G146" i="7"/>
  <c r="W147" i="7" l="1"/>
  <c r="V467" i="7"/>
  <c r="V307" i="7"/>
  <c r="W308" i="7"/>
  <c r="G307" i="7"/>
  <c r="G467" i="7"/>
  <c r="H469" i="7" s="1"/>
  <c r="V146" i="7"/>
  <c r="V468" i="7" l="1"/>
  <c r="W469" i="7"/>
  <c r="G468" i="7"/>
  <c r="V152" i="3"/>
  <c r="V151" i="3" l="1"/>
  <c r="V163" i="3" s="1"/>
  <c r="V20" i="3" s="1"/>
  <c r="V134" i="3"/>
  <c r="V133" i="3" l="1"/>
  <c r="V145" i="3" s="1"/>
  <c r="V45" i="6"/>
  <c r="G152" i="6"/>
  <c r="V62" i="3"/>
  <c r="G63" i="2"/>
  <c r="V62" i="2" s="1"/>
  <c r="V80" i="2"/>
  <c r="W164" i="3"/>
  <c r="V38" i="3"/>
  <c r="V92" i="3"/>
  <c r="V110" i="3"/>
  <c r="V128" i="3"/>
  <c r="V56" i="3"/>
  <c r="V151" i="6" l="1"/>
  <c r="V61" i="3"/>
  <c r="V146" i="3"/>
  <c r="W147" i="3"/>
  <c r="V73" i="3" l="1"/>
  <c r="V74" i="3" l="1"/>
  <c r="W75" i="3"/>
  <c r="V44" i="6"/>
  <c r="G151" i="6"/>
  <c r="V150" i="6" l="1"/>
  <c r="U162" i="3" l="1"/>
  <c r="G163" i="3"/>
  <c r="U161" i="3"/>
  <c r="U143" i="3" l="1"/>
  <c r="U144" i="3"/>
  <c r="G145" i="3"/>
  <c r="H164" i="3"/>
  <c r="G20" i="3"/>
  <c r="G110" i="3"/>
  <c r="G92" i="3"/>
  <c r="G38" i="3"/>
  <c r="G128" i="3"/>
  <c r="G56" i="3"/>
  <c r="U65" i="3"/>
  <c r="U68" i="3"/>
  <c r="U61" i="3"/>
  <c r="G73" i="3"/>
  <c r="U71" i="3"/>
  <c r="U63" i="3"/>
  <c r="U66" i="3"/>
  <c r="U69" i="3"/>
  <c r="U72" i="3"/>
  <c r="U64" i="3"/>
  <c r="U67" i="3"/>
  <c r="U70" i="3"/>
  <c r="U62" i="3"/>
  <c r="G62" i="2"/>
  <c r="V61" i="2" s="1"/>
  <c r="V79" i="2"/>
  <c r="U73" i="3" l="1"/>
  <c r="V73" i="2"/>
  <c r="U54" i="6"/>
  <c r="U160" i="6" s="1"/>
  <c r="G55" i="6"/>
  <c r="G149" i="6"/>
  <c r="H147" i="3"/>
  <c r="G146" i="3"/>
  <c r="G91" i="2"/>
  <c r="U90" i="2"/>
  <c r="G61" i="2"/>
  <c r="V91" i="2"/>
  <c r="V43" i="6"/>
  <c r="G150" i="6"/>
  <c r="H75" i="3"/>
  <c r="G74" i="3"/>
  <c r="V75" i="3" l="1"/>
  <c r="V55" i="6"/>
  <c r="W56" i="6" s="1"/>
  <c r="V149" i="6"/>
  <c r="G38" i="6"/>
  <c r="G20" i="6"/>
  <c r="G161" i="6"/>
  <c r="V38" i="2"/>
  <c r="V20" i="2"/>
  <c r="V56" i="2"/>
  <c r="W92" i="2"/>
  <c r="U72" i="2"/>
  <c r="G73" i="2"/>
  <c r="G38" i="2"/>
  <c r="G56" i="2"/>
  <c r="G20" i="2"/>
  <c r="H92" i="2"/>
  <c r="W75" i="2"/>
  <c r="V74" i="2"/>
  <c r="F72" i="2" l="1"/>
  <c r="U71" i="2" s="1"/>
  <c r="U89" i="2"/>
  <c r="V161" i="6"/>
  <c r="G126" i="6"/>
  <c r="G144" i="6"/>
  <c r="V38" i="6"/>
  <c r="V20" i="6"/>
  <c r="G74" i="2"/>
  <c r="H75" i="2"/>
  <c r="V144" i="6" l="1"/>
  <c r="V126" i="6"/>
  <c r="W162" i="6"/>
  <c r="U105" i="6" l="1"/>
  <c r="U52" i="6"/>
  <c r="F160" i="6"/>
  <c r="G162" i="6" s="1"/>
  <c r="U106" i="6"/>
  <c r="G56" i="6"/>
  <c r="U53" i="6"/>
  <c r="U160" i="3"/>
  <c r="U159" i="6" l="1"/>
  <c r="U158" i="6"/>
  <c r="U142" i="3"/>
  <c r="F159" i="6"/>
  <c r="F71" i="2" l="1"/>
  <c r="U70" i="2" s="1"/>
  <c r="U88" i="2"/>
  <c r="U304" i="7" l="1"/>
  <c r="U303" i="7" l="1"/>
  <c r="U51" i="6"/>
  <c r="U302" i="7"/>
  <c r="U301" i="7"/>
  <c r="U143" i="7"/>
  <c r="U465" i="7" s="1"/>
  <c r="T123" i="3"/>
  <c r="T51" i="3"/>
  <c r="U159" i="3"/>
  <c r="U298" i="7" l="1"/>
  <c r="U299" i="7"/>
  <c r="U300" i="7"/>
  <c r="U142" i="7"/>
  <c r="U464" i="7" s="1"/>
  <c r="U158" i="3"/>
  <c r="U138" i="7"/>
  <c r="U157" i="3"/>
  <c r="F460" i="7"/>
  <c r="F461" i="7"/>
  <c r="U156" i="3"/>
  <c r="U139" i="7"/>
  <c r="F463" i="7"/>
  <c r="U140" i="7"/>
  <c r="U462" i="7" s="1"/>
  <c r="F464" i="7"/>
  <c r="U141" i="7"/>
  <c r="U463" i="7" s="1"/>
  <c r="U137" i="7"/>
  <c r="F466" i="7"/>
  <c r="F465" i="7"/>
  <c r="F462" i="7"/>
  <c r="U141" i="3"/>
  <c r="U459" i="7" l="1"/>
  <c r="U460" i="7"/>
  <c r="U461" i="7"/>
  <c r="F70" i="2"/>
  <c r="U69" i="2" s="1"/>
  <c r="U87" i="2"/>
  <c r="T122" i="3" l="1"/>
  <c r="T50" i="3"/>
  <c r="F69" i="2" l="1"/>
  <c r="U68" i="2" s="1"/>
  <c r="U86" i="2"/>
  <c r="F68" i="2"/>
  <c r="U85" i="2"/>
  <c r="T121" i="3"/>
  <c r="T119" i="3"/>
  <c r="T120" i="3"/>
  <c r="T49" i="3"/>
  <c r="T48" i="3"/>
  <c r="T47" i="3"/>
  <c r="U140" i="3"/>
  <c r="U67" i="2" l="1"/>
  <c r="U139" i="3"/>
  <c r="U50" i="6"/>
  <c r="U49" i="6" l="1"/>
  <c r="U138" i="3"/>
  <c r="F67" i="2" l="1"/>
  <c r="U84" i="2"/>
  <c r="U66" i="2" l="1"/>
  <c r="U48" i="6"/>
  <c r="U297" i="7" l="1"/>
  <c r="U155" i="3"/>
  <c r="U137" i="3"/>
  <c r="Q144" i="4" l="1"/>
  <c r="U136" i="7"/>
  <c r="U458" i="7" s="1"/>
  <c r="E145" i="4"/>
  <c r="U47" i="6" l="1"/>
  <c r="F154" i="6"/>
  <c r="E146" i="4"/>
  <c r="F147" i="4"/>
  <c r="F66" i="2"/>
  <c r="U65" i="2" s="1"/>
  <c r="U83" i="2"/>
  <c r="F459" i="7"/>
  <c r="F155" i="6" l="1"/>
  <c r="F156" i="6"/>
  <c r="U101" i="6" l="1"/>
  <c r="U154" i="6" s="1"/>
  <c r="F157" i="6"/>
  <c r="U100" i="6" l="1"/>
  <c r="U153" i="6" s="1"/>
  <c r="U98" i="6"/>
  <c r="U99" i="6"/>
  <c r="U102" i="6"/>
  <c r="U155" i="6" s="1"/>
  <c r="U103" i="6"/>
  <c r="U156" i="6" s="1"/>
  <c r="F158" i="6"/>
  <c r="U104" i="6"/>
  <c r="U157" i="6" s="1"/>
  <c r="U154" i="3" l="1"/>
  <c r="S48" i="3" l="1"/>
  <c r="S54" i="3"/>
  <c r="S49" i="3"/>
  <c r="T45" i="3"/>
  <c r="T43" i="3"/>
  <c r="S52" i="3"/>
  <c r="S50" i="3"/>
  <c r="S47" i="3"/>
  <c r="S51" i="3"/>
  <c r="S53" i="3"/>
  <c r="E55" i="3"/>
  <c r="T44" i="3"/>
  <c r="T46" i="3"/>
  <c r="U46" i="6"/>
  <c r="U152" i="6" s="1"/>
  <c r="F153" i="6"/>
  <c r="F65" i="2"/>
  <c r="U64" i="2" s="1"/>
  <c r="U82" i="2"/>
  <c r="S121" i="3"/>
  <c r="S124" i="3"/>
  <c r="S125" i="3"/>
  <c r="S122" i="3"/>
  <c r="S126" i="3"/>
  <c r="T118" i="3"/>
  <c r="T117" i="3"/>
  <c r="S120" i="3"/>
  <c r="T115" i="3"/>
  <c r="S123" i="3"/>
  <c r="T116" i="3"/>
  <c r="E127" i="3"/>
  <c r="S119" i="3"/>
  <c r="U136" i="3"/>
  <c r="S55" i="3" l="1"/>
  <c r="S57" i="3" s="1"/>
  <c r="E57" i="3"/>
  <c r="F57" i="3"/>
  <c r="S127" i="3"/>
  <c r="T127" i="3"/>
  <c r="AB127" i="3" s="1"/>
  <c r="E129" i="3"/>
  <c r="F129" i="3"/>
  <c r="T55" i="3"/>
  <c r="AB55" i="3" s="1"/>
  <c r="T57" i="3" l="1"/>
  <c r="U57" i="3"/>
  <c r="T129" i="3"/>
  <c r="U129" i="3"/>
  <c r="U296" i="7"/>
  <c r="U135" i="7"/>
  <c r="U135" i="3"/>
  <c r="U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P63" i="2"/>
  <c r="Q161" i="4"/>
  <c r="U457" i="7" l="1"/>
  <c r="U151" i="3"/>
  <c r="U152" i="3"/>
  <c r="U163" i="3" s="1"/>
  <c r="U20" i="3" s="1"/>
  <c r="E154" i="6"/>
  <c r="U134" i="7"/>
  <c r="Q160" i="4"/>
  <c r="X160" i="4" s="1"/>
  <c r="S159" i="3"/>
  <c r="B64" i="2"/>
  <c r="P71" i="2"/>
  <c r="P67" i="2"/>
  <c r="B68" i="2"/>
  <c r="C68" i="2"/>
  <c r="E64" i="2"/>
  <c r="D72" i="2"/>
  <c r="D68" i="2"/>
  <c r="F64" i="2"/>
  <c r="U81" i="2"/>
  <c r="S69" i="3"/>
  <c r="E457" i="7"/>
  <c r="U295" i="7"/>
  <c r="E465" i="7"/>
  <c r="E461" i="7"/>
  <c r="B150" i="6"/>
  <c r="E153" i="6"/>
  <c r="U96" i="6"/>
  <c r="AB96" i="6" s="1"/>
  <c r="P62" i="2"/>
  <c r="P70" i="2"/>
  <c r="P66" i="2"/>
  <c r="C63" i="2"/>
  <c r="B67" i="2"/>
  <c r="C71" i="2"/>
  <c r="C67" i="2"/>
  <c r="D71" i="2"/>
  <c r="D67" i="2"/>
  <c r="F63" i="2"/>
  <c r="U80" i="2"/>
  <c r="E67" i="2"/>
  <c r="B73" i="3"/>
  <c r="R64" i="3"/>
  <c r="R63" i="3"/>
  <c r="R69" i="3"/>
  <c r="R66" i="3"/>
  <c r="R68" i="3"/>
  <c r="R67" i="3"/>
  <c r="R62" i="3"/>
  <c r="R61" i="3"/>
  <c r="R65" i="3"/>
  <c r="R72" i="3"/>
  <c r="R70" i="3"/>
  <c r="D73" i="3"/>
  <c r="R71" i="3"/>
  <c r="R115" i="3"/>
  <c r="R116" i="3"/>
  <c r="Q120" i="3"/>
  <c r="Q122" i="3"/>
  <c r="Q123" i="3"/>
  <c r="Q121" i="3"/>
  <c r="Q125" i="3"/>
  <c r="Q124" i="3"/>
  <c r="Q119" i="3"/>
  <c r="Q126" i="3"/>
  <c r="R118" i="3"/>
  <c r="R117" i="3"/>
  <c r="C127" i="3"/>
  <c r="B456" i="7"/>
  <c r="C456" i="7"/>
  <c r="B464" i="7"/>
  <c r="B460" i="7"/>
  <c r="D456" i="7"/>
  <c r="C464" i="7"/>
  <c r="C460" i="7"/>
  <c r="E456" i="7"/>
  <c r="D464" i="7"/>
  <c r="D460" i="7"/>
  <c r="U133" i="7"/>
  <c r="AB133" i="7" s="1"/>
  <c r="E464" i="7"/>
  <c r="E460" i="7"/>
  <c r="B152" i="6"/>
  <c r="B156" i="6"/>
  <c r="C160" i="6"/>
  <c r="D152" i="6"/>
  <c r="E152" i="6"/>
  <c r="D156" i="6"/>
  <c r="U45" i="6"/>
  <c r="U151" i="6" s="1"/>
  <c r="F152" i="6"/>
  <c r="U97" i="6"/>
  <c r="T162" i="3"/>
  <c r="T154" i="3"/>
  <c r="T157" i="3"/>
  <c r="T161" i="3"/>
  <c r="F163" i="3"/>
  <c r="T160" i="3"/>
  <c r="T156" i="3"/>
  <c r="T158" i="3"/>
  <c r="T159" i="3"/>
  <c r="T155" i="3"/>
  <c r="T153" i="3"/>
  <c r="S152" i="3"/>
  <c r="S151" i="3"/>
  <c r="D163" i="3"/>
  <c r="R160" i="3"/>
  <c r="R159" i="3"/>
  <c r="R152" i="3"/>
  <c r="R156" i="3"/>
  <c r="R162" i="3"/>
  <c r="R161" i="3"/>
  <c r="R153" i="3"/>
  <c r="R158" i="3"/>
  <c r="R154" i="3"/>
  <c r="R155" i="3"/>
  <c r="R151" i="3"/>
  <c r="R157" i="3"/>
  <c r="P69" i="2"/>
  <c r="P65" i="2"/>
  <c r="B70" i="2"/>
  <c r="C70" i="2"/>
  <c r="C66" i="2"/>
  <c r="E70" i="2"/>
  <c r="Q72" i="3"/>
  <c r="Q70" i="3"/>
  <c r="Q64" i="3"/>
  <c r="Q69" i="3"/>
  <c r="Q63" i="3"/>
  <c r="Q66" i="3"/>
  <c r="Q67" i="3"/>
  <c r="C73" i="3"/>
  <c r="Q68" i="3"/>
  <c r="Q65" i="3"/>
  <c r="Q62" i="3"/>
  <c r="Q71" i="3"/>
  <c r="Q61" i="3"/>
  <c r="S62" i="3"/>
  <c r="S61" i="3"/>
  <c r="P458" i="7"/>
  <c r="C455" i="7"/>
  <c r="B459" i="7"/>
  <c r="B463" i="7"/>
  <c r="C463" i="7"/>
  <c r="C459" i="7"/>
  <c r="S144" i="7"/>
  <c r="E145" i="7"/>
  <c r="D459" i="7"/>
  <c r="T137" i="7"/>
  <c r="T135" i="7"/>
  <c r="T139" i="7"/>
  <c r="T144" i="7"/>
  <c r="T133" i="7"/>
  <c r="T134" i="7"/>
  <c r="T142" i="7"/>
  <c r="T136" i="7"/>
  <c r="T138" i="7"/>
  <c r="F145" i="7"/>
  <c r="T141" i="7"/>
  <c r="T143" i="7"/>
  <c r="T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U44" i="6"/>
  <c r="T106" i="6"/>
  <c r="Q155" i="3"/>
  <c r="C163" i="3"/>
  <c r="Q162" i="3"/>
  <c r="Q154" i="3"/>
  <c r="Q160" i="3"/>
  <c r="Q151" i="3"/>
  <c r="Q161" i="3"/>
  <c r="Q157" i="3"/>
  <c r="Q156" i="3"/>
  <c r="Q152" i="3"/>
  <c r="Q153" i="3"/>
  <c r="Q159" i="3"/>
  <c r="Q158" i="3"/>
  <c r="B163" i="3"/>
  <c r="P72" i="2"/>
  <c r="P68" i="2"/>
  <c r="P64" i="2"/>
  <c r="C61" i="2"/>
  <c r="D61" i="2"/>
  <c r="C69" i="2"/>
  <c r="C65" i="2"/>
  <c r="D65" i="2"/>
  <c r="T63" i="3"/>
  <c r="T72" i="3"/>
  <c r="F73" i="3"/>
  <c r="T64" i="3"/>
  <c r="T70" i="3"/>
  <c r="T65" i="3"/>
  <c r="T67" i="3"/>
  <c r="T68" i="3"/>
  <c r="T69" i="3"/>
  <c r="T66" i="3"/>
  <c r="T71" i="3"/>
  <c r="C458" i="7"/>
  <c r="B466" i="7"/>
  <c r="S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T107" i="6"/>
  <c r="F108" i="6"/>
  <c r="U134" i="3"/>
  <c r="Q143" i="4"/>
  <c r="U63" i="2" l="1"/>
  <c r="U62" i="2"/>
  <c r="Q142" i="4"/>
  <c r="X142" i="4" s="1"/>
  <c r="Q141" i="4"/>
  <c r="X141" i="4" s="1"/>
  <c r="U294" i="7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U456" i="7"/>
  <c r="T105" i="6"/>
  <c r="S65" i="3"/>
  <c r="T304" i="7"/>
  <c r="T62" i="3"/>
  <c r="S64" i="3"/>
  <c r="S68" i="3"/>
  <c r="T61" i="3"/>
  <c r="S67" i="3"/>
  <c r="E73" i="3"/>
  <c r="T305" i="7"/>
  <c r="S70" i="3"/>
  <c r="E157" i="6"/>
  <c r="S63" i="3"/>
  <c r="T101" i="6"/>
  <c r="T104" i="6"/>
  <c r="T300" i="7"/>
  <c r="T301" i="7"/>
  <c r="E156" i="6"/>
  <c r="T302" i="7"/>
  <c r="T303" i="7"/>
  <c r="U43" i="6"/>
  <c r="F306" i="7"/>
  <c r="F467" i="7" s="1"/>
  <c r="S162" i="3"/>
  <c r="C157" i="6"/>
  <c r="E150" i="6"/>
  <c r="P159" i="6"/>
  <c r="P459" i="7"/>
  <c r="D153" i="6"/>
  <c r="C466" i="7"/>
  <c r="S80" i="2"/>
  <c r="R85" i="2"/>
  <c r="T297" i="7"/>
  <c r="T152" i="3"/>
  <c r="R88" i="2"/>
  <c r="E160" i="6"/>
  <c r="T299" i="7"/>
  <c r="S161" i="3"/>
  <c r="P465" i="7"/>
  <c r="P466" i="7"/>
  <c r="S160" i="3"/>
  <c r="S50" i="6"/>
  <c r="R48" i="6"/>
  <c r="S82" i="2"/>
  <c r="E151" i="6"/>
  <c r="T296" i="7"/>
  <c r="T298" i="7"/>
  <c r="T295" i="7"/>
  <c r="S154" i="3"/>
  <c r="S158" i="3"/>
  <c r="T151" i="3"/>
  <c r="C156" i="6"/>
  <c r="R51" i="6"/>
  <c r="B157" i="6"/>
  <c r="C465" i="7"/>
  <c r="P464" i="7"/>
  <c r="T100" i="6"/>
  <c r="S81" i="2"/>
  <c r="Q79" i="2"/>
  <c r="T294" i="7"/>
  <c r="S157" i="3"/>
  <c r="E163" i="3"/>
  <c r="E110" i="3" s="1"/>
  <c r="S153" i="3"/>
  <c r="S155" i="3"/>
  <c r="R45" i="6"/>
  <c r="Q127" i="3"/>
  <c r="D55" i="6"/>
  <c r="D20" i="6" s="1"/>
  <c r="R46" i="6"/>
  <c r="Q85" i="2"/>
  <c r="C158" i="6"/>
  <c r="B458" i="7"/>
  <c r="P457" i="7"/>
  <c r="R87" i="2"/>
  <c r="Q86" i="2"/>
  <c r="S45" i="6"/>
  <c r="P158" i="6"/>
  <c r="S156" i="3"/>
  <c r="C152" i="6"/>
  <c r="P155" i="6"/>
  <c r="B74" i="3"/>
  <c r="D461" i="7"/>
  <c r="B465" i="7"/>
  <c r="S139" i="7"/>
  <c r="S140" i="7"/>
  <c r="Q303" i="7"/>
  <c r="S142" i="7"/>
  <c r="Q295" i="7"/>
  <c r="S141" i="7"/>
  <c r="S136" i="7"/>
  <c r="Q300" i="7"/>
  <c r="P463" i="7"/>
  <c r="S134" i="7"/>
  <c r="C306" i="7"/>
  <c r="C307" i="7" s="1"/>
  <c r="S142" i="3"/>
  <c r="F91" i="6"/>
  <c r="F73" i="6"/>
  <c r="G109" i="6"/>
  <c r="R67" i="2"/>
  <c r="D73" i="2"/>
  <c r="R69" i="2"/>
  <c r="R65" i="2"/>
  <c r="R66" i="2"/>
  <c r="R61" i="2"/>
  <c r="R64" i="2"/>
  <c r="R68" i="2"/>
  <c r="R62" i="2"/>
  <c r="R70" i="2"/>
  <c r="R72" i="2"/>
  <c r="R63" i="2"/>
  <c r="R71" i="2"/>
  <c r="P108" i="6"/>
  <c r="T145" i="7"/>
  <c r="E146" i="7"/>
  <c r="D455" i="7"/>
  <c r="R295" i="7"/>
  <c r="R305" i="7"/>
  <c r="R300" i="7"/>
  <c r="R294" i="7"/>
  <c r="R303" i="7"/>
  <c r="R302" i="7"/>
  <c r="D306" i="7"/>
  <c r="R304" i="7"/>
  <c r="R301" i="7"/>
  <c r="R297" i="7"/>
  <c r="R296" i="7"/>
  <c r="R298" i="7"/>
  <c r="R299" i="7"/>
  <c r="S139" i="3"/>
  <c r="S133" i="3"/>
  <c r="S141" i="3"/>
  <c r="S140" i="3"/>
  <c r="S134" i="3"/>
  <c r="S137" i="3"/>
  <c r="S136" i="3"/>
  <c r="S135" i="3"/>
  <c r="S138" i="3"/>
  <c r="C75" i="3"/>
  <c r="C74" i="3"/>
  <c r="U150" i="6"/>
  <c r="P145" i="7"/>
  <c r="P146" i="7" s="1"/>
  <c r="D129" i="3"/>
  <c r="C129" i="3"/>
  <c r="C128" i="3"/>
  <c r="R127" i="3"/>
  <c r="F150" i="6"/>
  <c r="T47" i="6"/>
  <c r="T52" i="6"/>
  <c r="F55" i="6"/>
  <c r="S105" i="6"/>
  <c r="S103" i="6"/>
  <c r="S104" i="6"/>
  <c r="S107" i="6"/>
  <c r="S99" i="6"/>
  <c r="E108" i="6"/>
  <c r="F109" i="6" s="1"/>
  <c r="S102" i="6"/>
  <c r="E149" i="6"/>
  <c r="S101" i="6"/>
  <c r="S100" i="6"/>
  <c r="S98" i="6"/>
  <c r="S96" i="6"/>
  <c r="S97" i="6"/>
  <c r="S106" i="6"/>
  <c r="S48" i="6"/>
  <c r="S47" i="6"/>
  <c r="R44" i="6"/>
  <c r="R43" i="6"/>
  <c r="R52" i="6"/>
  <c r="Q49" i="6"/>
  <c r="C55" i="6"/>
  <c r="Q52" i="6"/>
  <c r="Q51" i="6"/>
  <c r="Q43" i="6"/>
  <c r="Q53" i="6"/>
  <c r="Q45" i="6"/>
  <c r="Q47" i="6"/>
  <c r="Q48" i="6"/>
  <c r="Q46" i="6"/>
  <c r="Q50" i="6"/>
  <c r="Q44" i="6"/>
  <c r="Q54" i="6"/>
  <c r="B108" i="6"/>
  <c r="B149" i="6"/>
  <c r="Q141" i="3"/>
  <c r="T102" i="6"/>
  <c r="P153" i="6"/>
  <c r="P145" i="3"/>
  <c r="F61" i="2"/>
  <c r="T87" i="2"/>
  <c r="T80" i="2"/>
  <c r="T79" i="2"/>
  <c r="T88" i="2"/>
  <c r="T86" i="2"/>
  <c r="T81" i="2"/>
  <c r="T90" i="2"/>
  <c r="T82" i="2"/>
  <c r="T85" i="2"/>
  <c r="T89" i="2"/>
  <c r="F91" i="2"/>
  <c r="T83" i="2"/>
  <c r="T84" i="2"/>
  <c r="S89" i="2"/>
  <c r="S87" i="2"/>
  <c r="S79" i="2"/>
  <c r="S84" i="2"/>
  <c r="R84" i="2"/>
  <c r="R86" i="2"/>
  <c r="R82" i="2"/>
  <c r="Q88" i="2"/>
  <c r="Q81" i="2"/>
  <c r="Q84" i="2"/>
  <c r="C91" i="2"/>
  <c r="S133" i="7"/>
  <c r="S135" i="7"/>
  <c r="S137" i="7"/>
  <c r="Q301" i="7"/>
  <c r="Q294" i="7"/>
  <c r="Q302" i="7"/>
  <c r="B306" i="7"/>
  <c r="B455" i="7"/>
  <c r="B145" i="7"/>
  <c r="B146" i="7" s="1"/>
  <c r="Q136" i="3"/>
  <c r="Q134" i="3"/>
  <c r="Q135" i="3"/>
  <c r="Q133" i="3"/>
  <c r="F62" i="2"/>
  <c r="U61" i="2" s="1"/>
  <c r="AB61" i="2" s="1"/>
  <c r="U79" i="2"/>
  <c r="U110" i="3"/>
  <c r="U92" i="3"/>
  <c r="U38" i="3"/>
  <c r="U56" i="3"/>
  <c r="U128" i="3"/>
  <c r="V164" i="3"/>
  <c r="U74" i="3"/>
  <c r="D164" i="3"/>
  <c r="D128" i="3"/>
  <c r="D110" i="3"/>
  <c r="D56" i="3"/>
  <c r="D38" i="3"/>
  <c r="D20" i="3"/>
  <c r="D92" i="3"/>
  <c r="F151" i="6"/>
  <c r="U145" i="7"/>
  <c r="AB145" i="7" s="1"/>
  <c r="U133" i="3"/>
  <c r="U145" i="3" s="1"/>
  <c r="B145" i="3"/>
  <c r="B146" i="3" s="1"/>
  <c r="E158" i="6"/>
  <c r="T53" i="6"/>
  <c r="T46" i="6"/>
  <c r="T51" i="6"/>
  <c r="S46" i="6"/>
  <c r="E55" i="6"/>
  <c r="S43" i="6"/>
  <c r="R47" i="6"/>
  <c r="R50" i="6"/>
  <c r="P156" i="6"/>
  <c r="N163" i="4"/>
  <c r="C163" i="4"/>
  <c r="Q138" i="4"/>
  <c r="X138" i="4" s="1"/>
  <c r="T96" i="6"/>
  <c r="T97" i="6"/>
  <c r="T103" i="6"/>
  <c r="D466" i="7"/>
  <c r="F74" i="3"/>
  <c r="G75" i="3"/>
  <c r="S86" i="2"/>
  <c r="E91" i="2"/>
  <c r="S90" i="2"/>
  <c r="R83" i="2"/>
  <c r="D91" i="2"/>
  <c r="R89" i="2"/>
  <c r="Q87" i="2"/>
  <c r="Q90" i="2"/>
  <c r="Q83" i="2"/>
  <c r="Q71" i="2"/>
  <c r="Q63" i="2"/>
  <c r="Q72" i="2"/>
  <c r="C73" i="2"/>
  <c r="Q69" i="2"/>
  <c r="Q66" i="2"/>
  <c r="Q64" i="2"/>
  <c r="Q65" i="2"/>
  <c r="Q62" i="2"/>
  <c r="Q68" i="2"/>
  <c r="Q61" i="2"/>
  <c r="Q67" i="2"/>
  <c r="Q70" i="2"/>
  <c r="B20" i="3"/>
  <c r="B56" i="3"/>
  <c r="B110" i="3"/>
  <c r="B92" i="3"/>
  <c r="B128" i="3"/>
  <c r="B38" i="3"/>
  <c r="Q163" i="3"/>
  <c r="Q20" i="3" s="1"/>
  <c r="C110" i="3"/>
  <c r="C92" i="3"/>
  <c r="C56" i="3"/>
  <c r="C38" i="3"/>
  <c r="C164" i="3"/>
  <c r="C20" i="3"/>
  <c r="P154" i="6"/>
  <c r="D463" i="7"/>
  <c r="S138" i="7"/>
  <c r="R134" i="7"/>
  <c r="R139" i="7"/>
  <c r="R144" i="7"/>
  <c r="R141" i="7"/>
  <c r="R138" i="7"/>
  <c r="R137" i="7"/>
  <c r="R135" i="7"/>
  <c r="R133" i="7"/>
  <c r="D145" i="7"/>
  <c r="E147" i="7" s="1"/>
  <c r="R136" i="7"/>
  <c r="R140" i="7"/>
  <c r="R142" i="7"/>
  <c r="R143" i="7"/>
  <c r="Q297" i="7"/>
  <c r="Q296" i="7"/>
  <c r="T143" i="3"/>
  <c r="T144" i="3"/>
  <c r="F145" i="3"/>
  <c r="T142" i="3"/>
  <c r="S71" i="3"/>
  <c r="S66" i="3"/>
  <c r="S72" i="3"/>
  <c r="R163" i="3"/>
  <c r="R20" i="3" s="1"/>
  <c r="E159" i="6"/>
  <c r="D160" i="6"/>
  <c r="D74" i="3"/>
  <c r="D75" i="3"/>
  <c r="R73" i="3"/>
  <c r="T45" i="6"/>
  <c r="T49" i="6"/>
  <c r="T43" i="6"/>
  <c r="D157" i="6"/>
  <c r="S44" i="6"/>
  <c r="S49" i="6"/>
  <c r="S51" i="6"/>
  <c r="S53" i="6"/>
  <c r="R53" i="6"/>
  <c r="R49" i="6"/>
  <c r="B153" i="6"/>
  <c r="Q107" i="6"/>
  <c r="Q100" i="6"/>
  <c r="Q106" i="6"/>
  <c r="Q103" i="6"/>
  <c r="Q97" i="6"/>
  <c r="Q96" i="6"/>
  <c r="Q99" i="6"/>
  <c r="Q105" i="6"/>
  <c r="C149" i="6"/>
  <c r="C108" i="6"/>
  <c r="Q101" i="6"/>
  <c r="Q102" i="6"/>
  <c r="Q98" i="6"/>
  <c r="Q104" i="6"/>
  <c r="P152" i="6"/>
  <c r="B163" i="4"/>
  <c r="T99" i="6"/>
  <c r="T98" i="6"/>
  <c r="P157" i="6"/>
  <c r="P150" i="6"/>
  <c r="C462" i="7"/>
  <c r="D458" i="7"/>
  <c r="B462" i="7"/>
  <c r="P461" i="7"/>
  <c r="P73" i="3"/>
  <c r="S83" i="2"/>
  <c r="S88" i="2"/>
  <c r="S85" i="2"/>
  <c r="R79" i="2"/>
  <c r="R80" i="2"/>
  <c r="R90" i="2"/>
  <c r="R81" i="2"/>
  <c r="Q80" i="2"/>
  <c r="Q82" i="2"/>
  <c r="Q89" i="2"/>
  <c r="B61" i="2"/>
  <c r="B91" i="2"/>
  <c r="P163" i="3"/>
  <c r="P20" i="3" s="1"/>
  <c r="P151" i="6"/>
  <c r="F147" i="7"/>
  <c r="F146" i="7"/>
  <c r="G147" i="7"/>
  <c r="S295" i="7"/>
  <c r="S300" i="7"/>
  <c r="S305" i="7"/>
  <c r="S294" i="7"/>
  <c r="S299" i="7"/>
  <c r="S304" i="7"/>
  <c r="S298" i="7"/>
  <c r="S303" i="7"/>
  <c r="S297" i="7"/>
  <c r="E455" i="7"/>
  <c r="S302" i="7"/>
  <c r="S296" i="7"/>
  <c r="E306" i="7"/>
  <c r="S301" i="7"/>
  <c r="Q298" i="7"/>
  <c r="Q304" i="7"/>
  <c r="Q299" i="7"/>
  <c r="Q305" i="7"/>
  <c r="Q143" i="7"/>
  <c r="Q144" i="7"/>
  <c r="Q136" i="7"/>
  <c r="Q139" i="7"/>
  <c r="C145" i="7"/>
  <c r="Q133" i="7"/>
  <c r="Q141" i="7"/>
  <c r="Q137" i="7"/>
  <c r="Q140" i="7"/>
  <c r="Q134" i="7"/>
  <c r="Q135" i="7"/>
  <c r="Q138" i="7"/>
  <c r="Q142" i="7"/>
  <c r="P462" i="7"/>
  <c r="Q73" i="3"/>
  <c r="P61" i="2"/>
  <c r="P73" i="2" s="1"/>
  <c r="P91" i="2"/>
  <c r="F20" i="3"/>
  <c r="F110" i="3"/>
  <c r="F38" i="3"/>
  <c r="F92" i="3"/>
  <c r="F128" i="3"/>
  <c r="F56" i="3"/>
  <c r="G164" i="3"/>
  <c r="B160" i="6"/>
  <c r="B55" i="6"/>
  <c r="F456" i="7"/>
  <c r="P455" i="7"/>
  <c r="P306" i="7"/>
  <c r="D145" i="3"/>
  <c r="R139" i="3"/>
  <c r="R143" i="3"/>
  <c r="R142" i="3"/>
  <c r="R138" i="3"/>
  <c r="R140" i="3"/>
  <c r="R144" i="3"/>
  <c r="R137" i="3"/>
  <c r="R141" i="3"/>
  <c r="U108" i="6"/>
  <c r="AB108" i="6" s="1"/>
  <c r="T44" i="6"/>
  <c r="T48" i="6"/>
  <c r="T50" i="6"/>
  <c r="T54" i="6"/>
  <c r="S52" i="6"/>
  <c r="S54" i="6"/>
  <c r="C153" i="6"/>
  <c r="D149" i="6"/>
  <c r="R103" i="6"/>
  <c r="R107" i="6"/>
  <c r="R101" i="6"/>
  <c r="D108" i="6"/>
  <c r="R104" i="6"/>
  <c r="R96" i="6"/>
  <c r="R106" i="6"/>
  <c r="R98" i="6"/>
  <c r="R99" i="6"/>
  <c r="R100" i="6"/>
  <c r="R105" i="6"/>
  <c r="R102" i="6"/>
  <c r="R97" i="6"/>
  <c r="R54" i="6"/>
  <c r="P160" i="6"/>
  <c r="F457" i="7"/>
  <c r="D465" i="7"/>
  <c r="C461" i="7"/>
  <c r="D457" i="7"/>
  <c r="B461" i="7"/>
  <c r="C457" i="7"/>
  <c r="P460" i="7"/>
  <c r="B457" i="7"/>
  <c r="P456" i="7"/>
  <c r="D163" i="4"/>
  <c r="U55" i="6" l="1"/>
  <c r="AB55" i="6" s="1"/>
  <c r="AB43" i="6"/>
  <c r="U91" i="2"/>
  <c r="AB79" i="2"/>
  <c r="U455" i="7"/>
  <c r="AB455" i="7" s="1"/>
  <c r="AB294" i="7"/>
  <c r="T464" i="7"/>
  <c r="T463" i="7"/>
  <c r="T465" i="7"/>
  <c r="T466" i="7"/>
  <c r="T461" i="7"/>
  <c r="T462" i="7"/>
  <c r="T160" i="6"/>
  <c r="T159" i="6"/>
  <c r="U73" i="2"/>
  <c r="U74" i="2" s="1"/>
  <c r="T460" i="7"/>
  <c r="T459" i="7"/>
  <c r="T458" i="7"/>
  <c r="T457" i="7"/>
  <c r="T158" i="6"/>
  <c r="B73" i="2"/>
  <c r="C75" i="2" s="1"/>
  <c r="E61" i="2"/>
  <c r="S67" i="2" s="1"/>
  <c r="T151" i="6"/>
  <c r="T455" i="7"/>
  <c r="T456" i="7"/>
  <c r="S61" i="2"/>
  <c r="S68" i="2"/>
  <c r="S69" i="2"/>
  <c r="S466" i="7"/>
  <c r="S465" i="7"/>
  <c r="U306" i="7"/>
  <c r="T152" i="6"/>
  <c r="Q129" i="3"/>
  <c r="V56" i="6"/>
  <c r="T140" i="3"/>
  <c r="R135" i="3"/>
  <c r="Q144" i="3"/>
  <c r="T138" i="3"/>
  <c r="Q143" i="3"/>
  <c r="S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T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T73" i="3"/>
  <c r="S462" i="7"/>
  <c r="S456" i="7"/>
  <c r="T157" i="6"/>
  <c r="E74" i="3"/>
  <c r="S458" i="7"/>
  <c r="E20" i="3"/>
  <c r="R155" i="6"/>
  <c r="R151" i="6"/>
  <c r="F164" i="3"/>
  <c r="Q157" i="6"/>
  <c r="Q153" i="6"/>
  <c r="E128" i="3"/>
  <c r="E38" i="3"/>
  <c r="F75" i="3"/>
  <c r="E75" i="3"/>
  <c r="S156" i="6"/>
  <c r="T153" i="6"/>
  <c r="E56" i="3"/>
  <c r="R158" i="6"/>
  <c r="R154" i="6"/>
  <c r="S463" i="7"/>
  <c r="Q150" i="6"/>
  <c r="E92" i="3"/>
  <c r="S457" i="7"/>
  <c r="U149" i="6"/>
  <c r="U38" i="6"/>
  <c r="R134" i="3"/>
  <c r="Q151" i="6"/>
  <c r="Q140" i="3"/>
  <c r="Q142" i="3"/>
  <c r="U20" i="6"/>
  <c r="Q158" i="6"/>
  <c r="Q156" i="6"/>
  <c r="Q138" i="3"/>
  <c r="C145" i="3"/>
  <c r="D147" i="3" s="1"/>
  <c r="R136" i="3"/>
  <c r="R133" i="3"/>
  <c r="Q137" i="3"/>
  <c r="Q139" i="3"/>
  <c r="T163" i="3"/>
  <c r="T20" i="3" s="1"/>
  <c r="Q160" i="6"/>
  <c r="T134" i="3"/>
  <c r="T136" i="3"/>
  <c r="S143" i="3"/>
  <c r="R157" i="6"/>
  <c r="Q155" i="6"/>
  <c r="T141" i="3"/>
  <c r="T139" i="3"/>
  <c r="T135" i="3"/>
  <c r="G308" i="7"/>
  <c r="E145" i="3"/>
  <c r="F147" i="3" s="1"/>
  <c r="R152" i="6"/>
  <c r="R156" i="6"/>
  <c r="F308" i="7"/>
  <c r="Q154" i="6"/>
  <c r="T137" i="3"/>
  <c r="T133" i="3"/>
  <c r="S73" i="3"/>
  <c r="S75" i="3" s="1"/>
  <c r="T306" i="7"/>
  <c r="R159" i="6"/>
  <c r="S151" i="6"/>
  <c r="S464" i="7"/>
  <c r="P74" i="2"/>
  <c r="S459" i="7"/>
  <c r="B145" i="4"/>
  <c r="B146" i="4" s="1"/>
  <c r="S163" i="3"/>
  <c r="S461" i="7"/>
  <c r="Q152" i="6"/>
  <c r="Q159" i="6"/>
  <c r="R150" i="6"/>
  <c r="S460" i="7"/>
  <c r="Q91" i="2"/>
  <c r="Q20" i="2" s="1"/>
  <c r="R153" i="6"/>
  <c r="D161" i="6"/>
  <c r="D73" i="6"/>
  <c r="D109" i="6"/>
  <c r="D91" i="6"/>
  <c r="D146" i="3"/>
  <c r="P56" i="2"/>
  <c r="P38" i="2"/>
  <c r="P20" i="2"/>
  <c r="Q145" i="7"/>
  <c r="Q465" i="7"/>
  <c r="S455" i="7"/>
  <c r="S306" i="7"/>
  <c r="C109" i="6"/>
  <c r="C161" i="6"/>
  <c r="C91" i="6"/>
  <c r="C73" i="6"/>
  <c r="Q108" i="6"/>
  <c r="Q149" i="6"/>
  <c r="T55" i="6"/>
  <c r="R56" i="3"/>
  <c r="R164" i="3"/>
  <c r="R110" i="3"/>
  <c r="R92" i="3"/>
  <c r="R38" i="3"/>
  <c r="F146" i="3"/>
  <c r="G147" i="3"/>
  <c r="R145" i="7"/>
  <c r="T156" i="6"/>
  <c r="B307" i="7"/>
  <c r="B467" i="7"/>
  <c r="B468" i="7" s="1"/>
  <c r="F92" i="2"/>
  <c r="F56" i="2"/>
  <c r="F38" i="2"/>
  <c r="F20" i="2"/>
  <c r="G92" i="2"/>
  <c r="T91" i="2"/>
  <c r="U92" i="2" s="1"/>
  <c r="P146" i="3"/>
  <c r="T155" i="6"/>
  <c r="Q55" i="6"/>
  <c r="S108" i="6"/>
  <c r="S149" i="6"/>
  <c r="S160" i="6"/>
  <c r="F38" i="6"/>
  <c r="F20" i="6"/>
  <c r="F56" i="6"/>
  <c r="R128" i="3"/>
  <c r="R129" i="3"/>
  <c r="S129" i="3"/>
  <c r="Q456" i="7"/>
  <c r="R457" i="7"/>
  <c r="D308" i="7"/>
  <c r="D307" i="7"/>
  <c r="D467" i="7"/>
  <c r="R461" i="7"/>
  <c r="P91" i="6"/>
  <c r="P73" i="6"/>
  <c r="D164" i="4"/>
  <c r="D38" i="4"/>
  <c r="D92" i="4"/>
  <c r="D128" i="4"/>
  <c r="D110" i="4"/>
  <c r="D20" i="4"/>
  <c r="D74" i="4"/>
  <c r="D56" i="4"/>
  <c r="E164" i="4"/>
  <c r="P467" i="7"/>
  <c r="P468" i="7" s="1"/>
  <c r="P307" i="7"/>
  <c r="B38" i="6"/>
  <c r="B20" i="6"/>
  <c r="C146" i="7"/>
  <c r="C147" i="7"/>
  <c r="Q459" i="7"/>
  <c r="B92" i="4"/>
  <c r="B56" i="4"/>
  <c r="B110" i="4"/>
  <c r="B128" i="4"/>
  <c r="B20" i="4"/>
  <c r="B74" i="4"/>
  <c r="B38" i="4"/>
  <c r="Q457" i="7"/>
  <c r="T150" i="6"/>
  <c r="C128" i="4"/>
  <c r="C74" i="4"/>
  <c r="C20" i="4"/>
  <c r="C164" i="4"/>
  <c r="C110" i="4"/>
  <c r="C56" i="4"/>
  <c r="C38" i="4"/>
  <c r="C92" i="4"/>
  <c r="S55" i="6"/>
  <c r="U147" i="7"/>
  <c r="U146" i="7"/>
  <c r="V147" i="7"/>
  <c r="U38" i="2"/>
  <c r="U56" i="2"/>
  <c r="U20" i="2"/>
  <c r="V92" i="2"/>
  <c r="Q463" i="7"/>
  <c r="C145" i="4"/>
  <c r="N145" i="4"/>
  <c r="B73" i="6"/>
  <c r="B161" i="6"/>
  <c r="B91" i="6"/>
  <c r="S155" i="6"/>
  <c r="S157" i="6"/>
  <c r="Q461" i="7"/>
  <c r="Q464" i="7"/>
  <c r="C308" i="7"/>
  <c r="R458" i="7"/>
  <c r="R463" i="7"/>
  <c r="R466" i="7"/>
  <c r="R73" i="2"/>
  <c r="D75" i="2"/>
  <c r="D74" i="2"/>
  <c r="R108" i="6"/>
  <c r="R149" i="6"/>
  <c r="R160" i="6"/>
  <c r="Q74" i="3"/>
  <c r="Q75" i="3"/>
  <c r="Q466" i="7"/>
  <c r="P92" i="3"/>
  <c r="P56" i="3"/>
  <c r="P128" i="3"/>
  <c r="P110" i="3"/>
  <c r="P38" i="3"/>
  <c r="Q458" i="7"/>
  <c r="F468" i="7"/>
  <c r="G469" i="7"/>
  <c r="Q38" i="3"/>
  <c r="Q164" i="3"/>
  <c r="Q110" i="3"/>
  <c r="Q56" i="3"/>
  <c r="Q92" i="3"/>
  <c r="C74" i="2"/>
  <c r="D20" i="2"/>
  <c r="D56" i="2"/>
  <c r="D38" i="2"/>
  <c r="D92" i="2"/>
  <c r="E38" i="2"/>
  <c r="E56" i="2"/>
  <c r="E20" i="2"/>
  <c r="E92" i="2"/>
  <c r="T149" i="6"/>
  <c r="T108" i="6"/>
  <c r="N92" i="4"/>
  <c r="N38" i="4"/>
  <c r="N128" i="4"/>
  <c r="N74" i="4"/>
  <c r="N20" i="4"/>
  <c r="N110" i="4"/>
  <c r="N56" i="4"/>
  <c r="E56" i="6"/>
  <c r="E20" i="6"/>
  <c r="E38" i="6"/>
  <c r="C146" i="3"/>
  <c r="Q455" i="7"/>
  <c r="Q306" i="7"/>
  <c r="S145" i="7"/>
  <c r="D145" i="4"/>
  <c r="R55" i="6"/>
  <c r="S159" i="6"/>
  <c r="S153" i="6"/>
  <c r="E73" i="6"/>
  <c r="E91" i="6"/>
  <c r="E161" i="6"/>
  <c r="E109" i="6"/>
  <c r="R460" i="7"/>
  <c r="R462" i="7"/>
  <c r="R464" i="7"/>
  <c r="R456" i="7"/>
  <c r="T146" i="7"/>
  <c r="U73" i="6"/>
  <c r="U91" i="6"/>
  <c r="V109" i="6"/>
  <c r="Q460" i="7"/>
  <c r="E307" i="7"/>
  <c r="E308" i="7"/>
  <c r="E467" i="7"/>
  <c r="B38" i="2"/>
  <c r="B56" i="2"/>
  <c r="B20" i="2"/>
  <c r="R91" i="2"/>
  <c r="P74" i="3"/>
  <c r="R75" i="3"/>
  <c r="R74" i="3"/>
  <c r="D147" i="7"/>
  <c r="D146" i="7"/>
  <c r="Q73" i="2"/>
  <c r="U146" i="3"/>
  <c r="V147" i="3"/>
  <c r="Q462" i="7"/>
  <c r="C20" i="2"/>
  <c r="C92" i="2"/>
  <c r="C38" i="2"/>
  <c r="C56" i="2"/>
  <c r="S91" i="2"/>
  <c r="T66" i="2"/>
  <c r="T61" i="2"/>
  <c r="T71" i="2"/>
  <c r="T62" i="2"/>
  <c r="T72" i="2"/>
  <c r="T67" i="2"/>
  <c r="T69" i="2"/>
  <c r="T68" i="2"/>
  <c r="T63" i="2"/>
  <c r="T65" i="2"/>
  <c r="T64" i="2"/>
  <c r="F73" i="2"/>
  <c r="T70" i="2"/>
  <c r="C56" i="6"/>
  <c r="C20" i="6"/>
  <c r="C38" i="6"/>
  <c r="S150" i="6"/>
  <c r="S154" i="6"/>
  <c r="S152" i="6"/>
  <c r="S158" i="6"/>
  <c r="Q128" i="3"/>
  <c r="C467" i="7"/>
  <c r="R459" i="7"/>
  <c r="R465" i="7"/>
  <c r="R455" i="7"/>
  <c r="R306" i="7"/>
  <c r="P149" i="6"/>
  <c r="P161" i="6" s="1"/>
  <c r="F161" i="6"/>
  <c r="D56" i="6"/>
  <c r="U161" i="6" l="1"/>
  <c r="AB161" i="6" s="1"/>
  <c r="AB149" i="6"/>
  <c r="S65" i="2"/>
  <c r="S64" i="2"/>
  <c r="B74" i="2"/>
  <c r="S62" i="2"/>
  <c r="S66" i="2"/>
  <c r="S71" i="2"/>
  <c r="E73" i="2"/>
  <c r="E75" i="2" s="1"/>
  <c r="S70" i="2"/>
  <c r="S72" i="2"/>
  <c r="V308" i="7"/>
  <c r="AB306" i="7"/>
  <c r="S38" i="3"/>
  <c r="S20" i="3"/>
  <c r="V75" i="2"/>
  <c r="S63" i="2"/>
  <c r="S73" i="2" s="1"/>
  <c r="U307" i="7"/>
  <c r="T467" i="7"/>
  <c r="U467" i="7"/>
  <c r="S110" i="3"/>
  <c r="T110" i="3"/>
  <c r="AB163" i="3"/>
  <c r="U109" i="6"/>
  <c r="U75" i="3"/>
  <c r="AB73" i="3"/>
  <c r="S145" i="3"/>
  <c r="S146" i="3" s="1"/>
  <c r="T147" i="7"/>
  <c r="E146" i="3"/>
  <c r="U164" i="3"/>
  <c r="T128" i="3"/>
  <c r="T92" i="3"/>
  <c r="T74" i="3"/>
  <c r="Q128" i="4"/>
  <c r="Q92" i="4"/>
  <c r="Q74" i="4"/>
  <c r="C147" i="3"/>
  <c r="T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U308" i="7"/>
  <c r="T164" i="3"/>
  <c r="S92" i="3"/>
  <c r="U126" i="6"/>
  <c r="U144" i="6"/>
  <c r="T56" i="3"/>
  <c r="T38" i="3"/>
  <c r="P38" i="6"/>
  <c r="P20" i="6"/>
  <c r="S74" i="3"/>
  <c r="V162" i="6"/>
  <c r="T75" i="3"/>
  <c r="E147" i="3"/>
  <c r="Q145" i="3"/>
  <c r="T145" i="3"/>
  <c r="R145" i="3"/>
  <c r="R164" i="4"/>
  <c r="Q20" i="4"/>
  <c r="Q161" i="6"/>
  <c r="T308" i="7"/>
  <c r="Q38" i="2"/>
  <c r="Q92" i="2"/>
  <c r="S128" i="3"/>
  <c r="S164" i="3"/>
  <c r="T161" i="6"/>
  <c r="S56" i="3"/>
  <c r="Q56" i="2"/>
  <c r="P144" i="6"/>
  <c r="P126" i="6"/>
  <c r="T73" i="2"/>
  <c r="T468" i="7"/>
  <c r="E144" i="6"/>
  <c r="E162" i="6"/>
  <c r="E126" i="6"/>
  <c r="S147" i="7"/>
  <c r="S146" i="7"/>
  <c r="S109" i="6"/>
  <c r="S91" i="6"/>
  <c r="S73" i="6"/>
  <c r="T20" i="6"/>
  <c r="T38" i="6"/>
  <c r="T56" i="6"/>
  <c r="U56" i="6"/>
  <c r="Q147" i="7"/>
  <c r="Q146" i="7"/>
  <c r="P164" i="4"/>
  <c r="P20" i="4"/>
  <c r="R467" i="7"/>
  <c r="R307" i="7"/>
  <c r="R308" i="7"/>
  <c r="C468" i="7"/>
  <c r="C469" i="7"/>
  <c r="R20" i="6"/>
  <c r="R56" i="6"/>
  <c r="R38" i="6"/>
  <c r="D146" i="4"/>
  <c r="D147" i="4"/>
  <c r="E147" i="4"/>
  <c r="Q308" i="7"/>
  <c r="Q467" i="7"/>
  <c r="Q307" i="7"/>
  <c r="B144" i="6"/>
  <c r="B126" i="6"/>
  <c r="Q56" i="6"/>
  <c r="Q20" i="6"/>
  <c r="Q38" i="6"/>
  <c r="T38" i="2"/>
  <c r="T92" i="2"/>
  <c r="T56" i="2"/>
  <c r="T20" i="2"/>
  <c r="O164" i="4"/>
  <c r="O20" i="4"/>
  <c r="C126" i="6"/>
  <c r="C162" i="6"/>
  <c r="C144" i="6"/>
  <c r="D162" i="6"/>
  <c r="D144" i="6"/>
  <c r="D126" i="6"/>
  <c r="G75" i="2"/>
  <c r="F75" i="2"/>
  <c r="F74" i="2"/>
  <c r="S38" i="2"/>
  <c r="S92" i="2"/>
  <c r="S56" i="2"/>
  <c r="S20" i="2"/>
  <c r="R38" i="2"/>
  <c r="R56" i="2"/>
  <c r="R92" i="2"/>
  <c r="R20" i="2"/>
  <c r="T109" i="6"/>
  <c r="T73" i="6"/>
  <c r="T91" i="6"/>
  <c r="R161" i="6"/>
  <c r="R75" i="2"/>
  <c r="R74" i="2"/>
  <c r="C146" i="4"/>
  <c r="C147" i="4"/>
  <c r="S56" i="6"/>
  <c r="S38" i="6"/>
  <c r="S20" i="6"/>
  <c r="R147" i="7"/>
  <c r="R146" i="7"/>
  <c r="Q109" i="6"/>
  <c r="Q73" i="6"/>
  <c r="Q91" i="6"/>
  <c r="F126" i="6"/>
  <c r="F144" i="6"/>
  <c r="F162" i="6"/>
  <c r="Q75" i="2"/>
  <c r="Q74" i="2"/>
  <c r="E469" i="7"/>
  <c r="E468" i="7"/>
  <c r="F469" i="7"/>
  <c r="R91" i="6"/>
  <c r="R73" i="6"/>
  <c r="R109" i="6"/>
  <c r="N146" i="4"/>
  <c r="D469" i="7"/>
  <c r="D468" i="7"/>
  <c r="S161" i="6"/>
  <c r="S307" i="7"/>
  <c r="S308" i="7"/>
  <c r="S467" i="7"/>
  <c r="E74" i="2" l="1"/>
  <c r="U469" i="7"/>
  <c r="AB467" i="7"/>
  <c r="U468" i="7"/>
  <c r="S147" i="3"/>
  <c r="V469" i="7"/>
  <c r="S75" i="2"/>
  <c r="S74" i="2"/>
  <c r="U162" i="6"/>
  <c r="U147" i="3"/>
  <c r="AB145" i="3"/>
  <c r="Q146" i="3"/>
  <c r="Q126" i="6"/>
  <c r="Q147" i="3"/>
  <c r="T147" i="3"/>
  <c r="T146" i="3"/>
  <c r="Q144" i="6"/>
  <c r="P146" i="4"/>
  <c r="P147" i="4"/>
  <c r="Q147" i="4"/>
  <c r="Q146" i="4"/>
  <c r="R147" i="4"/>
  <c r="O146" i="4"/>
  <c r="O147" i="4"/>
  <c r="R146" i="3"/>
  <c r="Q162" i="6"/>
  <c r="R147" i="3"/>
  <c r="T126" i="6"/>
  <c r="T144" i="6"/>
  <c r="S162" i="6"/>
  <c r="S126" i="6"/>
  <c r="S144" i="6"/>
  <c r="T162" i="6"/>
  <c r="R162" i="6"/>
  <c r="R144" i="6"/>
  <c r="R126" i="6"/>
  <c r="Q469" i="7"/>
  <c r="Q468" i="7"/>
  <c r="S469" i="7"/>
  <c r="S468" i="7"/>
  <c r="R469" i="7"/>
  <c r="R468" i="7"/>
  <c r="T469" i="7"/>
  <c r="U75" i="2"/>
  <c r="T75" i="2"/>
  <c r="T74" i="2"/>
  <c r="W120" i="12" l="1"/>
  <c r="W119" i="12"/>
  <c r="W118" i="12"/>
  <c r="W117" i="12"/>
  <c r="W116" i="12"/>
  <c r="W115" i="12"/>
  <c r="W86" i="12"/>
  <c r="W85" i="12"/>
  <c r="W84" i="12"/>
  <c r="W69" i="12"/>
  <c r="W68" i="12"/>
  <c r="W67" i="12"/>
  <c r="W66" i="12"/>
  <c r="W35" i="12"/>
  <c r="W33" i="12"/>
  <c r="W34" i="12"/>
  <c r="W32" i="12"/>
  <c r="W31" i="12"/>
  <c r="W30" i="12"/>
  <c r="W137" i="12"/>
  <c r="W136" i="12"/>
  <c r="W135" i="12"/>
  <c r="W134" i="12"/>
  <c r="W133" i="12"/>
  <c r="W132" i="12"/>
  <c r="W103" i="12"/>
  <c r="W102" i="12"/>
  <c r="W101" i="12"/>
  <c r="W100" i="12"/>
  <c r="W52" i="12"/>
  <c r="W51" i="12"/>
  <c r="W50" i="12"/>
  <c r="W17" i="12"/>
  <c r="W16" i="12"/>
  <c r="W18" i="12"/>
  <c r="W29" i="12"/>
  <c r="I70" i="12"/>
  <c r="J71" i="12" s="1"/>
  <c r="I138" i="12"/>
  <c r="J139" i="12" s="1"/>
  <c r="I36" i="12"/>
  <c r="J37" i="12" s="1"/>
  <c r="W99" i="12"/>
  <c r="I121" i="12"/>
  <c r="J122" i="12" s="1"/>
  <c r="I87" i="12"/>
  <c r="J88" i="12" s="1"/>
  <c r="I53" i="12"/>
  <c r="J54" i="12" s="1"/>
  <c r="I104" i="12"/>
  <c r="J105" i="12" s="1"/>
  <c r="W82" i="12"/>
  <c r="W49" i="12"/>
  <c r="W64" i="12"/>
  <c r="W28" i="12"/>
  <c r="I19" i="12"/>
  <c r="J20" i="12" s="1"/>
  <c r="W81" i="12" l="1"/>
  <c r="W130" i="12"/>
  <c r="W13" i="12"/>
  <c r="W98" i="12"/>
  <c r="W14" i="12"/>
  <c r="W65" i="12"/>
  <c r="W15" i="12"/>
  <c r="W47" i="12"/>
  <c r="W83" i="12"/>
  <c r="W48" i="12"/>
  <c r="W96" i="12"/>
  <c r="W79" i="12"/>
  <c r="W113" i="12"/>
  <c r="W45" i="12"/>
  <c r="W97" i="12"/>
  <c r="W80" i="12"/>
  <c r="W114" i="12"/>
  <c r="W46" i="12"/>
  <c r="W62" i="12"/>
  <c r="W11" i="12"/>
  <c r="W131" i="12"/>
  <c r="W63" i="12"/>
  <c r="W12" i="12"/>
  <c r="W78" i="12"/>
  <c r="W95" i="12"/>
  <c r="W112" i="12"/>
  <c r="W10" i="12"/>
  <c r="W129" i="12"/>
  <c r="W44" i="12"/>
  <c r="W27" i="12"/>
  <c r="W61" i="12"/>
  <c r="W43" i="12"/>
  <c r="W26" i="12"/>
  <c r="W111" i="12"/>
  <c r="W94" i="12"/>
  <c r="W60" i="12"/>
  <c r="W9" i="12"/>
  <c r="W128" i="12"/>
  <c r="W77" i="12"/>
  <c r="G138" i="12"/>
  <c r="U137" i="12"/>
  <c r="W8" i="12"/>
  <c r="V41" i="12"/>
  <c r="V93" i="12"/>
  <c r="V92" i="12"/>
  <c r="V94" i="12"/>
  <c r="V97" i="12"/>
  <c r="V98" i="12"/>
  <c r="V95" i="12"/>
  <c r="V96" i="12"/>
  <c r="V99" i="12"/>
  <c r="V102" i="12"/>
  <c r="V100" i="12"/>
  <c r="H104" i="12"/>
  <c r="V103" i="12"/>
  <c r="V101" i="12"/>
  <c r="U35" i="12"/>
  <c r="G36" i="12"/>
  <c r="V26" i="12"/>
  <c r="V25" i="12"/>
  <c r="V24" i="12"/>
  <c r="V30" i="12"/>
  <c r="V27" i="12"/>
  <c r="V28" i="12"/>
  <c r="V29" i="12"/>
  <c r="V31" i="12"/>
  <c r="V33" i="12"/>
  <c r="V35" i="12"/>
  <c r="V34" i="12"/>
  <c r="V32" i="12"/>
  <c r="H36" i="12"/>
  <c r="G121" i="12"/>
  <c r="V50" i="12"/>
  <c r="V48" i="12"/>
  <c r="V44" i="12"/>
  <c r="V126" i="12"/>
  <c r="V128" i="12"/>
  <c r="V127" i="12"/>
  <c r="V129" i="12"/>
  <c r="V132" i="12"/>
  <c r="V131" i="12"/>
  <c r="V130" i="12"/>
  <c r="V137" i="12"/>
  <c r="V135" i="12"/>
  <c r="V134" i="12"/>
  <c r="H138" i="12"/>
  <c r="V133" i="12"/>
  <c r="V136" i="12"/>
  <c r="W58" i="12"/>
  <c r="V111" i="12"/>
  <c r="V110" i="12"/>
  <c r="V109" i="12"/>
  <c r="V113" i="12"/>
  <c r="V114" i="12"/>
  <c r="V115" i="12"/>
  <c r="V112" i="12"/>
  <c r="H121" i="12"/>
  <c r="V119" i="12"/>
  <c r="V117" i="12"/>
  <c r="V120" i="12"/>
  <c r="V118" i="12"/>
  <c r="V116" i="12"/>
  <c r="U120" i="12"/>
  <c r="G19" i="12"/>
  <c r="U18" i="12"/>
  <c r="V49" i="12"/>
  <c r="V52" i="12"/>
  <c r="V46" i="12"/>
  <c r="V7" i="12"/>
  <c r="V9" i="12"/>
  <c r="V8" i="12"/>
  <c r="V10" i="12"/>
  <c r="V13" i="12"/>
  <c r="V11" i="12"/>
  <c r="V12" i="12"/>
  <c r="V16" i="12"/>
  <c r="H19" i="12"/>
  <c r="I20" i="12" s="1"/>
  <c r="V14" i="12"/>
  <c r="V17" i="12"/>
  <c r="V15" i="12"/>
  <c r="V18" i="12"/>
  <c r="W92" i="12"/>
  <c r="W41" i="12"/>
  <c r="W75" i="12"/>
  <c r="U52" i="12"/>
  <c r="G53" i="12"/>
  <c r="U103" i="12"/>
  <c r="V60" i="12"/>
  <c r="V59" i="12"/>
  <c r="V58" i="12"/>
  <c r="V63" i="12"/>
  <c r="V62" i="12"/>
  <c r="V64" i="12"/>
  <c r="V61" i="12"/>
  <c r="V65" i="12"/>
  <c r="V68" i="12"/>
  <c r="V66" i="12"/>
  <c r="H70" i="12"/>
  <c r="V67" i="12"/>
  <c r="V69" i="12"/>
  <c r="W7" i="12"/>
  <c r="G87" i="12"/>
  <c r="U86" i="12"/>
  <c r="V51" i="12"/>
  <c r="V47" i="12"/>
  <c r="V43" i="12"/>
  <c r="W109" i="12"/>
  <c r="U69" i="12"/>
  <c r="G70" i="12"/>
  <c r="G104" i="12"/>
  <c r="V76" i="12"/>
  <c r="V75" i="12"/>
  <c r="V77" i="12"/>
  <c r="V81" i="12"/>
  <c r="V79" i="12"/>
  <c r="V80" i="12"/>
  <c r="V78" i="12"/>
  <c r="V85" i="12"/>
  <c r="V83" i="12"/>
  <c r="V86" i="12"/>
  <c r="V84" i="12"/>
  <c r="H87" i="12"/>
  <c r="V82" i="12"/>
  <c r="H53" i="12"/>
  <c r="V45" i="12"/>
  <c r="V42" i="12"/>
  <c r="W24" i="12"/>
  <c r="W126" i="12"/>
  <c r="W87" i="12" l="1"/>
  <c r="W36" i="12"/>
  <c r="W104" i="12"/>
  <c r="H20" i="12"/>
  <c r="V53" i="12"/>
  <c r="I88" i="12"/>
  <c r="H88" i="12"/>
  <c r="I71" i="12"/>
  <c r="H71" i="12"/>
  <c r="V70" i="12"/>
  <c r="I122" i="12"/>
  <c r="H122" i="12"/>
  <c r="W70" i="12"/>
  <c r="I139" i="12"/>
  <c r="H139" i="12"/>
  <c r="V104" i="12"/>
  <c r="W138" i="12"/>
  <c r="W19" i="12"/>
  <c r="V121" i="12"/>
  <c r="I37" i="12"/>
  <c r="H37" i="12"/>
  <c r="V87" i="12"/>
  <c r="W53" i="12"/>
  <c r="V19" i="12"/>
  <c r="V138" i="12"/>
  <c r="I54" i="12"/>
  <c r="H54" i="12"/>
  <c r="W121" i="12"/>
  <c r="V36" i="12"/>
  <c r="I105" i="12"/>
  <c r="H105" i="12"/>
  <c r="W37" i="12" l="1"/>
  <c r="X20" i="12"/>
  <c r="W139" i="12"/>
  <c r="X139" i="12"/>
  <c r="W71" i="12"/>
  <c r="X71" i="12"/>
  <c r="X37" i="12"/>
  <c r="W122" i="12"/>
  <c r="X122" i="12"/>
  <c r="X54" i="12"/>
  <c r="W105" i="12"/>
  <c r="X105" i="12"/>
  <c r="W88" i="12"/>
  <c r="X88" i="12"/>
  <c r="W20" i="12"/>
  <c r="W54" i="12"/>
  <c r="U34" i="12" l="1"/>
  <c r="U136" i="12"/>
  <c r="U68" i="12"/>
  <c r="U17" i="12"/>
  <c r="U119" i="12"/>
  <c r="U85" i="12"/>
  <c r="U51" i="12"/>
  <c r="U102" i="12"/>
  <c r="T42" i="12" l="1"/>
  <c r="S9" i="12"/>
  <c r="S13" i="12"/>
  <c r="S15" i="12"/>
  <c r="S17" i="12"/>
  <c r="E19" i="12"/>
  <c r="S14" i="12"/>
  <c r="S12" i="12"/>
  <c r="S7" i="12"/>
  <c r="S16" i="12"/>
  <c r="S11" i="12"/>
  <c r="S8" i="12"/>
  <c r="S10" i="12"/>
  <c r="S18" i="12"/>
  <c r="R27" i="12"/>
  <c r="R30" i="12"/>
  <c r="R29" i="12"/>
  <c r="R32" i="12"/>
  <c r="R25" i="12"/>
  <c r="R35" i="12"/>
  <c r="D36" i="12"/>
  <c r="R31" i="12"/>
  <c r="R33" i="12"/>
  <c r="R34" i="12"/>
  <c r="R26" i="12"/>
  <c r="R24" i="12"/>
  <c r="R28" i="12"/>
  <c r="T59" i="12"/>
  <c r="T63" i="12"/>
  <c r="T60" i="12"/>
  <c r="T58" i="12"/>
  <c r="T61" i="12"/>
  <c r="T62" i="12"/>
  <c r="T64" i="12"/>
  <c r="R136" i="12"/>
  <c r="R128" i="12"/>
  <c r="R129" i="12"/>
  <c r="D138" i="12"/>
  <c r="R126" i="12"/>
  <c r="R132" i="12"/>
  <c r="R131" i="12"/>
  <c r="R133" i="12"/>
  <c r="R127" i="12"/>
  <c r="R134" i="12"/>
  <c r="R130" i="12"/>
  <c r="R135" i="12"/>
  <c r="R137" i="12"/>
  <c r="T126" i="12"/>
  <c r="T131" i="12"/>
  <c r="T127" i="12"/>
  <c r="T129" i="12"/>
  <c r="T132" i="12"/>
  <c r="T128" i="12"/>
  <c r="T130" i="12"/>
  <c r="R109" i="12"/>
  <c r="R111" i="12"/>
  <c r="R119" i="12"/>
  <c r="R118" i="12"/>
  <c r="R115" i="12"/>
  <c r="R114" i="12"/>
  <c r="R116" i="12"/>
  <c r="R112" i="12"/>
  <c r="R120" i="12"/>
  <c r="D121" i="12"/>
  <c r="R117" i="12"/>
  <c r="R113" i="12"/>
  <c r="R110" i="12"/>
  <c r="Q34" i="12"/>
  <c r="C36" i="12"/>
  <c r="Q32" i="12"/>
  <c r="Q27" i="12"/>
  <c r="Q26" i="12"/>
  <c r="Q35" i="12"/>
  <c r="Q30" i="12"/>
  <c r="Q25" i="12"/>
  <c r="Q31" i="12"/>
  <c r="Q24" i="12"/>
  <c r="Q33" i="12"/>
  <c r="Q28" i="12"/>
  <c r="Q29" i="12"/>
  <c r="S83" i="12"/>
  <c r="S85" i="12"/>
  <c r="S78" i="12"/>
  <c r="S80" i="12"/>
  <c r="S79" i="12"/>
  <c r="S81" i="12"/>
  <c r="S77" i="12"/>
  <c r="S75" i="12"/>
  <c r="S84" i="12"/>
  <c r="S86" i="12"/>
  <c r="S76" i="12"/>
  <c r="S82" i="12"/>
  <c r="E87" i="12"/>
  <c r="B36" i="12"/>
  <c r="R63" i="12"/>
  <c r="R62" i="12"/>
  <c r="R69" i="12"/>
  <c r="R59" i="12"/>
  <c r="R60" i="12"/>
  <c r="R58" i="12"/>
  <c r="D70" i="12"/>
  <c r="R64" i="12"/>
  <c r="R66" i="12"/>
  <c r="R67" i="12"/>
  <c r="R61" i="12"/>
  <c r="R68" i="12"/>
  <c r="R65" i="12"/>
  <c r="R85" i="12"/>
  <c r="R76" i="12"/>
  <c r="R82" i="12"/>
  <c r="R80" i="12"/>
  <c r="R81" i="12"/>
  <c r="R84" i="12"/>
  <c r="D87" i="12"/>
  <c r="R78" i="12"/>
  <c r="R86" i="12"/>
  <c r="R77" i="12"/>
  <c r="R79" i="12"/>
  <c r="R83" i="12"/>
  <c r="R75" i="12"/>
  <c r="B138" i="12"/>
  <c r="B121" i="12"/>
  <c r="D53" i="12"/>
  <c r="R51" i="12"/>
  <c r="R50" i="12"/>
  <c r="R42" i="12"/>
  <c r="R45" i="12"/>
  <c r="R41" i="12"/>
  <c r="R48" i="12"/>
  <c r="R43" i="12"/>
  <c r="R49" i="12"/>
  <c r="R46" i="12"/>
  <c r="R52" i="12"/>
  <c r="R44" i="12"/>
  <c r="R47" i="12"/>
  <c r="S120" i="12"/>
  <c r="S110" i="12"/>
  <c r="S118" i="12"/>
  <c r="S111" i="12"/>
  <c r="S116" i="12"/>
  <c r="S109" i="12"/>
  <c r="S114" i="12"/>
  <c r="S113" i="12"/>
  <c r="S119" i="12"/>
  <c r="S112" i="12"/>
  <c r="S117" i="12"/>
  <c r="S115" i="12"/>
  <c r="E121" i="12"/>
  <c r="Q92" i="12"/>
  <c r="C104" i="12"/>
  <c r="Q101" i="12"/>
  <c r="Q97" i="12"/>
  <c r="Q93" i="12"/>
  <c r="Q95" i="12"/>
  <c r="Q100" i="12"/>
  <c r="Q102" i="12"/>
  <c r="Q98" i="12"/>
  <c r="Q103" i="12"/>
  <c r="Q99" i="12"/>
  <c r="Q94" i="12"/>
  <c r="Q96" i="12"/>
  <c r="T111" i="12"/>
  <c r="T113" i="12"/>
  <c r="T115" i="12"/>
  <c r="T110" i="12"/>
  <c r="T112" i="12"/>
  <c r="T109" i="12"/>
  <c r="T114" i="12"/>
  <c r="T28" i="12"/>
  <c r="T25" i="12"/>
  <c r="T29" i="12"/>
  <c r="T30" i="12"/>
  <c r="T24" i="12"/>
  <c r="T27" i="12"/>
  <c r="T26" i="12"/>
  <c r="T76" i="12"/>
  <c r="T81" i="12"/>
  <c r="T79" i="12"/>
  <c r="T80" i="12"/>
  <c r="T75" i="12"/>
  <c r="T77" i="12"/>
  <c r="T78" i="12"/>
  <c r="S42" i="12"/>
  <c r="S48" i="12"/>
  <c r="S49" i="12"/>
  <c r="S41" i="12"/>
  <c r="S51" i="12"/>
  <c r="S44" i="12"/>
  <c r="S45" i="12"/>
  <c r="S46" i="12"/>
  <c r="S47" i="12"/>
  <c r="S43" i="12"/>
  <c r="S50" i="12"/>
  <c r="S52" i="12"/>
  <c r="E53" i="12"/>
  <c r="R95" i="12"/>
  <c r="R96" i="12"/>
  <c r="R102" i="12"/>
  <c r="R92" i="12"/>
  <c r="R99" i="12"/>
  <c r="R98" i="12"/>
  <c r="D104" i="12"/>
  <c r="D105" i="12" s="1"/>
  <c r="R101" i="12"/>
  <c r="R94" i="12"/>
  <c r="R103" i="12"/>
  <c r="R93" i="12"/>
  <c r="R100" i="12"/>
  <c r="R97" i="12"/>
  <c r="Q42" i="12"/>
  <c r="Q48" i="12"/>
  <c r="Q51" i="12"/>
  <c r="C53" i="12"/>
  <c r="Q50" i="12"/>
  <c r="Q46" i="12"/>
  <c r="Q43" i="12"/>
  <c r="Q41" i="12"/>
  <c r="Q47" i="12"/>
  <c r="Q44" i="12"/>
  <c r="Q45" i="12"/>
  <c r="Q52" i="12"/>
  <c r="Q49" i="12"/>
  <c r="S25" i="12"/>
  <c r="S31" i="12"/>
  <c r="S28" i="12"/>
  <c r="S30" i="12"/>
  <c r="S35" i="12"/>
  <c r="S32" i="12"/>
  <c r="S24" i="12"/>
  <c r="S27" i="12"/>
  <c r="S33" i="12"/>
  <c r="S34" i="12"/>
  <c r="S26" i="12"/>
  <c r="S29" i="12"/>
  <c r="E36" i="12"/>
  <c r="E37" i="12" s="1"/>
  <c r="B70" i="12"/>
  <c r="S135" i="12"/>
  <c r="S137" i="12"/>
  <c r="S127" i="12"/>
  <c r="S128" i="12"/>
  <c r="S131" i="12"/>
  <c r="S133" i="12"/>
  <c r="S126" i="12"/>
  <c r="S132" i="12"/>
  <c r="S130" i="12"/>
  <c r="S136" i="12"/>
  <c r="S129" i="12"/>
  <c r="S134" i="12"/>
  <c r="E138" i="12"/>
  <c r="E139" i="12" s="1"/>
  <c r="B87" i="12"/>
  <c r="R13" i="12"/>
  <c r="R9" i="12"/>
  <c r="D19" i="12"/>
  <c r="R11" i="12"/>
  <c r="R10" i="12"/>
  <c r="R17" i="12"/>
  <c r="R12" i="12"/>
  <c r="R8" i="12"/>
  <c r="R16" i="12"/>
  <c r="R7" i="12"/>
  <c r="R14" i="12"/>
  <c r="R15" i="12"/>
  <c r="R18" i="12"/>
  <c r="Q69" i="12"/>
  <c r="Q60" i="12"/>
  <c r="C70" i="12"/>
  <c r="Q63" i="12"/>
  <c r="Q58" i="12"/>
  <c r="Q65" i="12"/>
  <c r="Q62" i="12"/>
  <c r="Q66" i="12"/>
  <c r="Q61" i="12"/>
  <c r="Q68" i="12"/>
  <c r="Q59" i="12"/>
  <c r="Q67" i="12"/>
  <c r="Q64" i="12"/>
  <c r="Q117" i="12"/>
  <c r="Q113" i="12"/>
  <c r="Q119" i="12"/>
  <c r="Q109" i="12"/>
  <c r="Q118" i="12"/>
  <c r="Q111" i="12"/>
  <c r="C121" i="12"/>
  <c r="Q115" i="12"/>
  <c r="Q120" i="12"/>
  <c r="Q116" i="12"/>
  <c r="Q110" i="12"/>
  <c r="Q112" i="12"/>
  <c r="Q114" i="12"/>
  <c r="T97" i="12"/>
  <c r="T92" i="12"/>
  <c r="T93" i="12"/>
  <c r="T95" i="12"/>
  <c r="T96" i="12"/>
  <c r="T98" i="12"/>
  <c r="T94" i="12"/>
  <c r="T46" i="12"/>
  <c r="T47" i="12"/>
  <c r="T43" i="12"/>
  <c r="T44" i="12"/>
  <c r="T45" i="12"/>
  <c r="T41" i="12"/>
  <c r="T9" i="12"/>
  <c r="T13" i="12"/>
  <c r="T11" i="12"/>
  <c r="T10" i="12"/>
  <c r="T8" i="12"/>
  <c r="T7" i="12"/>
  <c r="T12" i="12"/>
  <c r="B104" i="12"/>
  <c r="S67" i="12"/>
  <c r="S69" i="12"/>
  <c r="S59" i="12"/>
  <c r="S64" i="12"/>
  <c r="S63" i="12"/>
  <c r="S65" i="12"/>
  <c r="S58" i="12"/>
  <c r="S60" i="12"/>
  <c r="S62" i="12"/>
  <c r="S68" i="12"/>
  <c r="S61" i="12"/>
  <c r="S66" i="12"/>
  <c r="E70" i="12"/>
  <c r="B19" i="12"/>
  <c r="Q132" i="12"/>
  <c r="Q134" i="12"/>
  <c r="Q128" i="12"/>
  <c r="Q136" i="12"/>
  <c r="Q137" i="12"/>
  <c r="Q126" i="12"/>
  <c r="Q133" i="12"/>
  <c r="Q130" i="12"/>
  <c r="Q135" i="12"/>
  <c r="Q127" i="12"/>
  <c r="Q131" i="12"/>
  <c r="C138" i="12"/>
  <c r="Q129" i="12"/>
  <c r="Q15" i="12"/>
  <c r="Q18" i="12"/>
  <c r="Q11" i="12"/>
  <c r="Q8" i="12"/>
  <c r="C19" i="12"/>
  <c r="Q9" i="12"/>
  <c r="Q10" i="12"/>
  <c r="Q17" i="12"/>
  <c r="Q7" i="12"/>
  <c r="Q12" i="12"/>
  <c r="Q16" i="12"/>
  <c r="Q13" i="12"/>
  <c r="Q14" i="12"/>
  <c r="B53" i="12"/>
  <c r="Q86" i="12"/>
  <c r="Q84" i="12"/>
  <c r="Q77" i="12"/>
  <c r="Q81" i="12"/>
  <c r="Q80" i="12"/>
  <c r="Q82" i="12"/>
  <c r="Q76" i="12"/>
  <c r="Q83" i="12"/>
  <c r="Q78" i="12"/>
  <c r="Q75" i="12"/>
  <c r="Q79" i="12"/>
  <c r="Q85" i="12"/>
  <c r="C87" i="12"/>
  <c r="S103" i="12"/>
  <c r="S93" i="12"/>
  <c r="S101" i="12"/>
  <c r="S94" i="12"/>
  <c r="S96" i="12"/>
  <c r="S99" i="12"/>
  <c r="S92" i="12"/>
  <c r="S97" i="12"/>
  <c r="S98" i="12"/>
  <c r="S95" i="12"/>
  <c r="S100" i="12"/>
  <c r="S102" i="12"/>
  <c r="E104" i="12"/>
  <c r="T99" i="12"/>
  <c r="C139" i="12" l="1"/>
  <c r="C122" i="12"/>
  <c r="C88" i="12"/>
  <c r="E122" i="12"/>
  <c r="C71" i="12"/>
  <c r="E54" i="12"/>
  <c r="E71" i="12"/>
  <c r="E105" i="12"/>
  <c r="S104" i="12"/>
  <c r="Q138" i="12"/>
  <c r="R19" i="12"/>
  <c r="T31" i="12"/>
  <c r="R53" i="12"/>
  <c r="R121" i="12"/>
  <c r="P87" i="12"/>
  <c r="P138" i="12"/>
  <c r="P104" i="12"/>
  <c r="Q19" i="12"/>
  <c r="C20" i="12"/>
  <c r="Q121" i="12"/>
  <c r="P121" i="12"/>
  <c r="S36" i="12"/>
  <c r="Q53" i="12"/>
  <c r="C54" i="12"/>
  <c r="S53" i="12"/>
  <c r="T116" i="12"/>
  <c r="C105" i="12"/>
  <c r="P53" i="12"/>
  <c r="D54" i="12"/>
  <c r="R87" i="12"/>
  <c r="T133" i="12"/>
  <c r="R36" i="12"/>
  <c r="E20" i="12"/>
  <c r="Q87" i="12"/>
  <c r="P19" i="12"/>
  <c r="Q70" i="12"/>
  <c r="S138" i="12"/>
  <c r="R104" i="12"/>
  <c r="Q104" i="12"/>
  <c r="S121" i="12"/>
  <c r="D71" i="12"/>
  <c r="E88" i="12"/>
  <c r="Q36" i="12"/>
  <c r="C37" i="12"/>
  <c r="R138" i="12"/>
  <c r="D37" i="12"/>
  <c r="S19" i="12"/>
  <c r="S70" i="12"/>
  <c r="T48" i="12"/>
  <c r="D20" i="12"/>
  <c r="P70" i="12"/>
  <c r="D88" i="12"/>
  <c r="R70" i="12"/>
  <c r="S87" i="12"/>
  <c r="D122" i="12"/>
  <c r="D139" i="12"/>
  <c r="P36" i="12"/>
  <c r="S122" i="12" l="1"/>
  <c r="Q88" i="12"/>
  <c r="S88" i="12"/>
  <c r="S20" i="12"/>
  <c r="Q105" i="12"/>
  <c r="T49" i="12"/>
  <c r="S139" i="12"/>
  <c r="T32" i="12"/>
  <c r="Q54" i="12"/>
  <c r="R122" i="12"/>
  <c r="R20" i="12"/>
  <c r="S105" i="12"/>
  <c r="T134" i="12"/>
  <c r="R71" i="12"/>
  <c r="R139" i="12"/>
  <c r="Q71" i="12"/>
  <c r="T82" i="12"/>
  <c r="T83" i="12"/>
  <c r="R37" i="12"/>
  <c r="S37" i="12"/>
  <c r="Q20" i="12"/>
  <c r="S71" i="12"/>
  <c r="R88" i="12"/>
  <c r="S54" i="12"/>
  <c r="Q122" i="12"/>
  <c r="T15" i="12"/>
  <c r="T14" i="12"/>
  <c r="R54" i="12"/>
  <c r="T66" i="12"/>
  <c r="T65" i="12"/>
  <c r="Q37" i="12"/>
  <c r="R105" i="12"/>
  <c r="Q139" i="12"/>
  <c r="T50" i="12"/>
  <c r="T118" i="12" l="1"/>
  <c r="T117" i="12"/>
  <c r="T16" i="12"/>
  <c r="T100" i="12"/>
  <c r="T101" i="12"/>
  <c r="T67" i="12"/>
  <c r="T33" i="12"/>
  <c r="T135" i="12"/>
  <c r="U33" i="12" l="1"/>
  <c r="U28" i="12"/>
  <c r="U30" i="12"/>
  <c r="U27" i="12"/>
  <c r="U29" i="12"/>
  <c r="U25" i="12"/>
  <c r="U24" i="12"/>
  <c r="AB24" i="12" s="1"/>
  <c r="U26" i="12"/>
  <c r="T84" i="12"/>
  <c r="T85" i="12"/>
  <c r="U31" i="12"/>
  <c r="T34" i="12"/>
  <c r="U32" i="12"/>
  <c r="T35" i="12"/>
  <c r="F36" i="12"/>
  <c r="T36" i="12" l="1"/>
  <c r="T37" i="12" s="1"/>
  <c r="U67" i="12"/>
  <c r="U62" i="12"/>
  <c r="U61" i="12"/>
  <c r="U66" i="12"/>
  <c r="U58" i="12"/>
  <c r="AB58" i="12" s="1"/>
  <c r="U65" i="12"/>
  <c r="U60" i="12"/>
  <c r="T68" i="12"/>
  <c r="U63" i="12"/>
  <c r="T69" i="12"/>
  <c r="F70" i="12"/>
  <c r="U64" i="12"/>
  <c r="U59" i="12"/>
  <c r="U135" i="12"/>
  <c r="U130" i="12"/>
  <c r="U128" i="12"/>
  <c r="U129" i="12"/>
  <c r="U126" i="12"/>
  <c r="AB126" i="12" s="1"/>
  <c r="U127" i="12"/>
  <c r="U131" i="12"/>
  <c r="U133" i="12"/>
  <c r="U134" i="12"/>
  <c r="T136" i="12"/>
  <c r="T137" i="12"/>
  <c r="U132" i="12"/>
  <c r="F138" i="12"/>
  <c r="U84" i="12"/>
  <c r="U76" i="12"/>
  <c r="U80" i="12"/>
  <c r="U79" i="12"/>
  <c r="U78" i="12"/>
  <c r="U82" i="12"/>
  <c r="U77" i="12"/>
  <c r="F87" i="12"/>
  <c r="U75" i="12"/>
  <c r="AB75" i="12" s="1"/>
  <c r="U50" i="12"/>
  <c r="U45" i="12"/>
  <c r="U43" i="12"/>
  <c r="U44" i="12"/>
  <c r="U46" i="12"/>
  <c r="U42" i="12"/>
  <c r="U41" i="12"/>
  <c r="AB41" i="12" s="1"/>
  <c r="U48" i="12"/>
  <c r="U49" i="12"/>
  <c r="F53" i="12"/>
  <c r="T51" i="12"/>
  <c r="T52" i="12"/>
  <c r="U47" i="12"/>
  <c r="U81" i="12"/>
  <c r="U83" i="12"/>
  <c r="F37" i="12"/>
  <c r="G37" i="12"/>
  <c r="U101" i="12"/>
  <c r="U94" i="12"/>
  <c r="U95" i="12"/>
  <c r="U97" i="12"/>
  <c r="U96" i="12"/>
  <c r="U93" i="12"/>
  <c r="U99" i="12"/>
  <c r="T103" i="12"/>
  <c r="U98" i="12"/>
  <c r="T102" i="12"/>
  <c r="F104" i="12"/>
  <c r="U92" i="12"/>
  <c r="AB92" i="12" s="1"/>
  <c r="U100" i="12"/>
  <c r="U118" i="12"/>
  <c r="U114" i="12"/>
  <c r="U111" i="12"/>
  <c r="U112" i="12"/>
  <c r="U113" i="12"/>
  <c r="F121" i="12"/>
  <c r="T120" i="12"/>
  <c r="U117" i="12"/>
  <c r="T119" i="12"/>
  <c r="U115" i="12"/>
  <c r="U110" i="12"/>
  <c r="U116" i="12"/>
  <c r="U109" i="12"/>
  <c r="AB109" i="12" s="1"/>
  <c r="T86" i="12"/>
  <c r="U16" i="12"/>
  <c r="U11" i="12"/>
  <c r="U12" i="12"/>
  <c r="U8" i="12"/>
  <c r="U10" i="12"/>
  <c r="U9" i="12"/>
  <c r="U15" i="12"/>
  <c r="F19" i="12"/>
  <c r="T18" i="12"/>
  <c r="U7" i="12"/>
  <c r="AB7" i="12" s="1"/>
  <c r="T17" i="12"/>
  <c r="U14" i="12"/>
  <c r="U13" i="12"/>
  <c r="U36" i="12"/>
  <c r="V37" i="12" l="1"/>
  <c r="AB36" i="12"/>
  <c r="T87" i="12"/>
  <c r="T88" i="12" s="1"/>
  <c r="T70" i="12"/>
  <c r="T71" i="12" s="1"/>
  <c r="U53" i="12"/>
  <c r="U104" i="12"/>
  <c r="T121" i="12"/>
  <c r="T122" i="12" s="1"/>
  <c r="U19" i="12"/>
  <c r="AB19" i="12" s="1"/>
  <c r="T53" i="12"/>
  <c r="T54" i="12" s="1"/>
  <c r="U87" i="12"/>
  <c r="AB87" i="12" s="1"/>
  <c r="F71" i="12"/>
  <c r="G71" i="12"/>
  <c r="F88" i="12"/>
  <c r="G88" i="12"/>
  <c r="F139" i="12"/>
  <c r="G139" i="12"/>
  <c r="U138" i="12"/>
  <c r="F20" i="12"/>
  <c r="G20" i="12"/>
  <c r="F122" i="12"/>
  <c r="G122" i="12"/>
  <c r="F105" i="12"/>
  <c r="G105" i="12"/>
  <c r="F54" i="12"/>
  <c r="G54" i="12"/>
  <c r="U70" i="12"/>
  <c r="AB70" i="12" s="1"/>
  <c r="T19" i="12"/>
  <c r="T20" i="12" s="1"/>
  <c r="U121" i="12"/>
  <c r="T104" i="12"/>
  <c r="T138" i="12"/>
  <c r="U37" i="12"/>
  <c r="V105" i="12" l="1"/>
  <c r="AB104" i="12"/>
  <c r="V122" i="12"/>
  <c r="AB121" i="12"/>
  <c r="V139" i="12"/>
  <c r="AB138" i="12"/>
  <c r="V54" i="12"/>
  <c r="AB53" i="12"/>
  <c r="U122" i="12"/>
  <c r="U54" i="12"/>
  <c r="U139" i="12"/>
  <c r="T139" i="12"/>
  <c r="U71" i="12"/>
  <c r="V71" i="12"/>
  <c r="U88" i="12"/>
  <c r="V88" i="12"/>
  <c r="U105" i="12"/>
  <c r="T105" i="12"/>
  <c r="U20" i="12"/>
  <c r="V20" i="12"/>
  <c r="S12" i="5" l="1"/>
  <c r="E12" i="14"/>
  <c r="S12" i="14" l="1"/>
  <c r="S13" i="5"/>
  <c r="E14" i="14"/>
  <c r="S14" i="5"/>
  <c r="E13" i="14"/>
  <c r="S13" i="14" l="1"/>
  <c r="S14" i="14"/>
  <c r="E18" i="14"/>
  <c r="T17" i="14" s="1"/>
  <c r="S15" i="5"/>
  <c r="E17" i="14"/>
  <c r="E16" i="14"/>
  <c r="E19" i="5"/>
  <c r="E20" i="5" s="1"/>
  <c r="T7" i="5"/>
  <c r="E15" i="14"/>
  <c r="S15" i="14" s="1"/>
  <c r="T17" i="5"/>
  <c r="T16" i="5"/>
  <c r="T15" i="5"/>
  <c r="T8" i="5"/>
  <c r="T13" i="5"/>
  <c r="S16" i="5"/>
  <c r="S17" i="5"/>
  <c r="T12" i="5"/>
  <c r="T10" i="5"/>
  <c r="T14" i="5"/>
  <c r="T9" i="5"/>
  <c r="S18" i="5"/>
  <c r="T11" i="5"/>
  <c r="T16" i="14" l="1"/>
  <c r="F21" i="5"/>
  <c r="E21" i="5"/>
  <c r="S19" i="5"/>
  <c r="S21" i="5" s="1"/>
  <c r="T19" i="5"/>
  <c r="T15" i="14"/>
  <c r="T13" i="14"/>
  <c r="S16" i="14"/>
  <c r="T8" i="14"/>
  <c r="T10" i="14"/>
  <c r="S18" i="14"/>
  <c r="T11" i="14"/>
  <c r="T9" i="14"/>
  <c r="T14" i="14"/>
  <c r="S17" i="14"/>
  <c r="T7" i="14"/>
  <c r="E19" i="14"/>
  <c r="T12" i="14"/>
  <c r="U21" i="5" l="1"/>
  <c r="AB19" i="5"/>
  <c r="S20" i="5"/>
  <c r="T20" i="5"/>
  <c r="T21" i="5"/>
  <c r="S19" i="14"/>
  <c r="T19" i="14"/>
  <c r="F21" i="14"/>
  <c r="E20" i="14"/>
  <c r="E21" i="14"/>
  <c r="S21" i="14" l="1"/>
  <c r="S20" i="14"/>
  <c r="T20" i="14"/>
  <c r="T21" i="14"/>
  <c r="U21" i="14"/>
</calcChain>
</file>

<file path=xl/sharedStrings.xml><?xml version="1.0" encoding="utf-8"?>
<sst xmlns="http://schemas.openxmlformats.org/spreadsheetml/2006/main" count="3964" uniqueCount="301">
  <si>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</si>
  <si>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</si>
  <si>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</si>
  <si>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</si>
  <si>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</si>
  <si>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</si>
  <si>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</si>
  <si>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</si>
  <si>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</si>
  <si>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</si>
  <si>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</si>
  <si>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</si>
  <si>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</si>
  <si>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</si>
  <si>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</si>
  <si>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</si>
  <si>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</si>
  <si>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</si>
  <si>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</si>
  <si>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</si>
  <si>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</si>
  <si>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</si>
  <si>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</si>
  <si>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</si>
  <si>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</si>
  <si>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</si>
  <si>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</si>
  <si>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</si>
  <si>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</si>
  <si>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</si>
  <si>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</si>
  <si>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</si>
  <si>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</si>
  <si>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</si>
  <si>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</si>
  <si>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</si>
  <si>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</si>
  <si>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</si>
  <si>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</si>
  <si>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</si>
  <si>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</si>
  <si>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</si>
  <si>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</si>
  <si>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</si>
  <si>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</si>
  <si>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</si>
  <si>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</si>
  <si>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</si>
  <si>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</si>
  <si>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</si>
  <si>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</si>
  <si>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</si>
  <si>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</si>
  <si>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</si>
  <si>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</si>
  <si>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</si>
  <si>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</si>
  <si>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</si>
  <si>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</si>
  <si>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</si>
  <si>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</si>
  <si>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</si>
  <si>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</si>
  <si>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</si>
  <si>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</si>
  <si>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</si>
  <si>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</si>
  <si>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</si>
  <si>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</si>
  <si>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</si>
  <si>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</si>
  <si>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</si>
  <si>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</si>
  <si>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</si>
  <si>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</si>
  <si>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</si>
  <si>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</si>
  <si>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</si>
  <si>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</si>
  <si>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</si>
  <si>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</si>
  <si>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</si>
  <si>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</si>
  <si>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</si>
  <si>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</si>
  <si>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</si>
  <si>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</si>
  <si>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</si>
  <si>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</si>
  <si>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</si>
  <si>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</si>
  <si>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</si>
  <si>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</si>
  <si>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</si>
  <si>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</si>
  <si>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</si>
  <si>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</si>
  <si>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</si>
  <si>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</si>
  <si>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</si>
  <si>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</si>
  <si>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</si>
  <si>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</si>
  <si>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</si>
  <si>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</si>
  <si>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</si>
  <si>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</si>
  <si>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</si>
  <si>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</si>
  <si>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</si>
  <si>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</si>
  <si>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</si>
  <si>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</si>
  <si>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</si>
  <si>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</si>
  <si>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</si>
  <si>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</si>
  <si>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</si>
  <si>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</si>
  <si>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</si>
  <si>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</si>
  <si>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</si>
  <si>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</si>
  <si>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</si>
  <si>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</si>
  <si>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</si>
  <si>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</si>
  <si>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</si>
  <si>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</si>
  <si>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</si>
  <si>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</si>
  <si>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</si>
  <si>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</si>
  <si>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</si>
  <si>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</si>
  <si>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</si>
  <si>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</si>
  <si>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</si>
  <si>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</si>
  <si>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</si>
  <si>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</si>
  <si>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</si>
  <si>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</si>
  <si>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</si>
  <si>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</si>
  <si>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</si>
  <si>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</si>
  <si>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</si>
  <si>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</si>
  <si>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</si>
  <si>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</si>
  <si>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</si>
  <si>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</si>
  <si>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</si>
  <si>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</si>
  <si>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</si>
  <si>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</si>
  <si>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</si>
  <si>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</si>
  <si>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</si>
  <si>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</si>
  <si>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</si>
  <si>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</si>
  <si>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</si>
  <si>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</si>
  <si>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</si>
  <si>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</si>
  <si>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</si>
  <si>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</si>
  <si>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</si>
  <si>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</si>
  <si>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</si>
  <si>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</si>
  <si>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</si>
  <si>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</si>
  <si>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</si>
  <si>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</si>
  <si>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</si>
  <si>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</si>
  <si>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</si>
  <si>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</si>
  <si>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</si>
  <si>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</si>
  <si>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</si>
  <si>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</si>
  <si>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</si>
  <si>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</si>
  <si>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</si>
  <si>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</si>
  <si>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</si>
  <si>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</si>
  <si>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</si>
  <si>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</si>
  <si>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</si>
  <si>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</si>
  <si>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</si>
  <si>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</si>
  <si>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</si>
  <si>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</si>
  <si>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</si>
  <si>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</si>
  <si>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</si>
  <si>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</si>
  <si>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</si>
  <si>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</si>
  <si>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</si>
  <si>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</si>
  <si>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</si>
  <si>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</si>
  <si>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</si>
  <si>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</si>
  <si>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</si>
  <si>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</si>
  <si>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</si>
  <si>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</si>
  <si>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</si>
  <si>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</si>
  <si>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</si>
  <si>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</si>
  <si>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</si>
  <si>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</si>
  <si>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</si>
  <si>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</si>
  <si>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</si>
  <si>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</si>
  <si>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</si>
  <si>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</si>
  <si>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</si>
  <si>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</si>
  <si>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</si>
  <si>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</si>
  <si>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</si>
  <si>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</si>
  <si>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</si>
  <si>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</si>
  <si>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</si>
  <si>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</si>
  <si>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</si>
  <si>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</si>
  <si>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</si>
  <si>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</si>
  <si>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</si>
  <si>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</si>
  <si>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</si>
  <si>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</si>
  <si>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</si>
  <si>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</si>
  <si>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</si>
  <si>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</si>
  <si>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</si>
  <si>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</si>
  <si>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</si>
  <si>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</si>
  <si>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</si>
  <si>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</si>
  <si>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</si>
  <si>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</si>
  <si>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</si>
  <si>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</si>
  <si>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</si>
  <si>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</si>
  <si>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</si>
  <si>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</si>
  <si>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</si>
  <si>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</si>
  <si>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</si>
  <si>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</si>
  <si>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</si>
  <si>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</si>
  <si>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</si>
  <si>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</si>
  <si>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</si>
  <si>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</si>
  <si>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</si>
  <si>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</si>
  <si>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</si>
  <si>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</si>
  <si>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</si>
  <si>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</si>
  <si>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</si>
  <si>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</si>
  <si>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</si>
  <si>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</si>
  <si>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</si>
  <si>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</si>
  <si>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</si>
  <si>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</si>
  <si>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</si>
  <si>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</si>
  <si>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</si>
  <si>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</si>
  <si>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</si>
  <si>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</si>
  <si>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</si>
  <si>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</si>
  <si>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</si>
  <si>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</si>
  <si>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</si>
  <si>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Volumen mensual 2026</t>
  </si>
  <si>
    <t>Precio mensual 2026</t>
  </si>
  <si>
    <t>MAYO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</si>
</sst>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4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123" xfId="0" applyNumberFormat="1" applyFont="1" applyFill="1" applyBorder="1" applyAlignment="1">
      <alignment vertical="center"/>
    </xf>
    <xf numFmtId="164" fontId="0" fillId="2" borderId="0" xfId="1" applyNumberFormat="1" applyFont="1" applyFill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tipo'!$Y$61:$Y$72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  <c:pt idx="11">
                  <c:v>744.54339999999991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varietal'!$P$458:$Z$458</c:f>
              <c:numCache>
                <c:formatCode>0.00</c:formatCode>
                <c:ptCount val="11"/>
                <c:pt idx="0">
                  <c:v>2.9052813755709486</c:v>
                </c:pt>
                <c:pt idx="1">
                  <c:v>2.9623428981327402</c:v>
                </c:pt>
                <c:pt idx="2">
                  <c:v>3.2924369334464898</c:v>
                </c:pt>
                <c:pt idx="3">
                  <c:v>3.0257489815410401</c:v>
                </c:pt>
                <c:pt idx="4">
                  <c:v>2.5680992131645164</c:v>
                </c:pt>
                <c:pt idx="5">
                  <c:v>2.3989318350491051</c:v>
                </c:pt>
                <c:pt idx="6">
                  <c:v>2.8218085255737915</c:v>
                </c:pt>
                <c:pt idx="7">
                  <c:v>3.6386708676174453</c:v>
                </c:pt>
                <c:pt idx="8">
                  <c:v>4.197819895590098</c:v>
                </c:pt>
                <c:pt idx="9">
                  <c:v>4.4424592412978985</c:v>
                </c:pt>
                <c:pt idx="10">
                  <c:v>4.1118186339164096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varietal'!$P$476:$Z$476</c:f>
              <c:numCache>
                <c:formatCode>0.00</c:formatCode>
                <c:ptCount val="11"/>
                <c:pt idx="0">
                  <c:v>3.3962471088372461</c:v>
                </c:pt>
                <c:pt idx="1">
                  <c:v>3.5633743732326999</c:v>
                </c:pt>
                <c:pt idx="2">
                  <c:v>3.8554145273528104</c:v>
                </c:pt>
                <c:pt idx="3">
                  <c:v>3.664141906803879</c:v>
                </c:pt>
                <c:pt idx="4">
                  <c:v>3.2070325487853335</c:v>
                </c:pt>
                <c:pt idx="5">
                  <c:v>2.7699915560300137</c:v>
                </c:pt>
                <c:pt idx="6">
                  <c:v>3.097682900566789</c:v>
                </c:pt>
                <c:pt idx="7">
                  <c:v>3.3660674577097307</c:v>
                </c:pt>
                <c:pt idx="8">
                  <c:v>3.5436493843366614</c:v>
                </c:pt>
                <c:pt idx="9">
                  <c:v>3.5865366321263585</c:v>
                </c:pt>
                <c:pt idx="10">
                  <c:v>3.5339575506005598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tipo'!$P$10:$Z$10</c:f>
              <c:numCache>
                <c:formatCode>0.0</c:formatCode>
                <c:ptCount val="11"/>
                <c:pt idx="0">
                  <c:v>256.08607699999999</c:v>
                </c:pt>
                <c:pt idx="1">
                  <c:v>232.673868</c:v>
                </c:pt>
                <c:pt idx="2">
                  <c:v>220.02089999999998</c:v>
                </c:pt>
                <c:pt idx="3">
                  <c:v>287.78309999999999</c:v>
                </c:pt>
                <c:pt idx="4">
                  <c:v>362.33339999999998</c:v>
                </c:pt>
                <c:pt idx="5">
                  <c:v>357.07450000000006</c:v>
                </c:pt>
                <c:pt idx="6">
                  <c:v>310.78249999999997</c:v>
                </c:pt>
                <c:pt idx="7">
                  <c:v>279.96639999999996</c:v>
                </c:pt>
                <c:pt idx="8">
                  <c:v>242.50169999999997</c:v>
                </c:pt>
                <c:pt idx="9">
                  <c:v>253.48569999999995</c:v>
                </c:pt>
                <c:pt idx="10">
                  <c:v>252.03359999999998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tipo'!$P$28:$Z$28</c:f>
              <c:numCache>
                <c:formatCode>0.0</c:formatCode>
                <c:ptCount val="11"/>
                <c:pt idx="0">
                  <c:v>951.33182999999997</c:v>
                </c:pt>
                <c:pt idx="1">
                  <c:v>867.12368800000002</c:v>
                </c:pt>
                <c:pt idx="2">
                  <c:v>845.22019999999998</c:v>
                </c:pt>
                <c:pt idx="3">
                  <c:v>817.7201</c:v>
                </c:pt>
                <c:pt idx="4">
                  <c:v>863.98309999999992</c:v>
                </c:pt>
                <c:pt idx="5">
                  <c:v>889.00529999999992</c:v>
                </c:pt>
                <c:pt idx="6">
                  <c:v>805.76020000000005</c:v>
                </c:pt>
                <c:pt idx="7">
                  <c:v>710.0277000000001</c:v>
                </c:pt>
                <c:pt idx="8">
                  <c:v>677.49340000000007</c:v>
                </c:pt>
                <c:pt idx="9">
                  <c:v>691.65380000000005</c:v>
                </c:pt>
                <c:pt idx="10">
                  <c:v>662.54100000000005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tipo'!$P$46:$Z$46</c:f>
              <c:numCache>
                <c:formatCode>0.0</c:formatCode>
                <c:ptCount val="11"/>
                <c:pt idx="0">
                  <c:v>50.805325000000003</c:v>
                </c:pt>
                <c:pt idx="1">
                  <c:v>46.879271000000003</c:v>
                </c:pt>
                <c:pt idx="2">
                  <c:v>41.315999999999988</c:v>
                </c:pt>
                <c:pt idx="3">
                  <c:v>32.543999999999997</c:v>
                </c:pt>
                <c:pt idx="4">
                  <c:v>32.847100000000005</c:v>
                </c:pt>
                <c:pt idx="5">
                  <c:v>30.761199999999999</c:v>
                </c:pt>
                <c:pt idx="6">
                  <c:v>40.859899999999996</c:v>
                </c:pt>
                <c:pt idx="7">
                  <c:v>44.078899999999997</c:v>
                </c:pt>
                <c:pt idx="8">
                  <c:v>39.402000000000001</c:v>
                </c:pt>
                <c:pt idx="9">
                  <c:v>33.326999999999998</c:v>
                </c:pt>
                <c:pt idx="10">
                  <c:v>32.5627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tipo'!$P$64:$Z$64</c:f>
              <c:numCache>
                <c:formatCode>#,##0.0</c:formatCode>
                <c:ptCount val="11"/>
                <c:pt idx="0">
                  <c:v>1262.2507539999999</c:v>
                </c:pt>
                <c:pt idx="1">
                  <c:v>1150.1233569999999</c:v>
                </c:pt>
                <c:pt idx="2">
                  <c:v>1110.8868</c:v>
                </c:pt>
                <c:pt idx="3">
                  <c:v>1141.9353999999998</c:v>
                </c:pt>
                <c:pt idx="4">
                  <c:v>1262.7048</c:v>
                </c:pt>
                <c:pt idx="5">
                  <c:v>1281.6442999999999</c:v>
                </c:pt>
                <c:pt idx="6">
                  <c:v>1162.1496</c:v>
                </c:pt>
                <c:pt idx="7">
                  <c:v>1038.7458999999999</c:v>
                </c:pt>
                <c:pt idx="8" formatCode="0.0">
                  <c:v>962.85440000000006</c:v>
                </c:pt>
                <c:pt idx="9" formatCode="0.0">
                  <c:v>981.4892890000001</c:v>
                </c:pt>
                <c:pt idx="10" formatCode="0.0">
                  <c:v>951.98159999999996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Diciembre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Traslado'!$P$10:$Z$10</c:f>
              <c:numCache>
                <c:formatCode>#,##0</c:formatCode>
                <c:ptCount val="11"/>
                <c:pt idx="0">
                  <c:v>37783.72270796739</c:v>
                </c:pt>
                <c:pt idx="1">
                  <c:v>80872.618560087329</c:v>
                </c:pt>
                <c:pt idx="2">
                  <c:v>76441.874192365256</c:v>
                </c:pt>
                <c:pt idx="3">
                  <c:v>47238.988962719835</c:v>
                </c:pt>
                <c:pt idx="4">
                  <c:v>26873.307528750058</c:v>
                </c:pt>
                <c:pt idx="5">
                  <c:v>39627.167754598777</c:v>
                </c:pt>
                <c:pt idx="6">
                  <c:v>61081.786027341637</c:v>
                </c:pt>
                <c:pt idx="7">
                  <c:v>67431.397086706085</c:v>
                </c:pt>
                <c:pt idx="8">
                  <c:v>60406.130684852404</c:v>
                </c:pt>
                <c:pt idx="9">
                  <c:v>45187.575717192049</c:v>
                </c:pt>
                <c:pt idx="10">
                  <c:v>28670.415552091279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 Rosado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Traslado'!$P$27:$Z$27</c:f>
              <c:numCache>
                <c:formatCode>#,##0</c:formatCode>
                <c:ptCount val="11"/>
                <c:pt idx="0">
                  <c:v>25525.015229448283</c:v>
                </c:pt>
                <c:pt idx="1">
                  <c:v>43833.889983048277</c:v>
                </c:pt>
                <c:pt idx="2">
                  <c:v>51460.406160093022</c:v>
                </c:pt>
                <c:pt idx="3">
                  <c:v>32063.138236383249</c:v>
                </c:pt>
                <c:pt idx="4">
                  <c:v>22861.324324472618</c:v>
                </c:pt>
                <c:pt idx="5">
                  <c:v>34311.642496410415</c:v>
                </c:pt>
                <c:pt idx="6">
                  <c:v>47477.971432499813</c:v>
                </c:pt>
                <c:pt idx="7">
                  <c:v>63091.497865835881</c:v>
                </c:pt>
                <c:pt idx="8">
                  <c:v>51932.647439684952</c:v>
                </c:pt>
                <c:pt idx="9">
                  <c:v>37540.189304596475</c:v>
                </c:pt>
                <c:pt idx="10">
                  <c:v>21048.472990500362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Abril </a:t>
            </a:r>
            <a:r>
              <a:rPr lang="es-AR"/>
              <a:t>Blanco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Traslado'!$P$44:$Z$44</c:f>
              <c:numCache>
                <c:formatCode>#,##0</c:formatCode>
                <c:ptCount val="11"/>
                <c:pt idx="0">
                  <c:v>24866.540768287359</c:v>
                </c:pt>
                <c:pt idx="1">
                  <c:v>33582.794500236145</c:v>
                </c:pt>
                <c:pt idx="2">
                  <c:v>47357.768473369069</c:v>
                </c:pt>
                <c:pt idx="3">
                  <c:v>32668.700109819587</c:v>
                </c:pt>
                <c:pt idx="4">
                  <c:v>21992.074634520188</c:v>
                </c:pt>
                <c:pt idx="5">
                  <c:v>36787.707669954892</c:v>
                </c:pt>
                <c:pt idx="6">
                  <c:v>54585.320759479735</c:v>
                </c:pt>
                <c:pt idx="7">
                  <c:v>50892.276914522932</c:v>
                </c:pt>
                <c:pt idx="8">
                  <c:v>42528.076957741672</c:v>
                </c:pt>
                <c:pt idx="9">
                  <c:v>32414.769807132019</c:v>
                </c:pt>
                <c:pt idx="10">
                  <c:v>21502.146013708305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$ Diciembre 2025/Hl</a:t>
            </a:r>
          </a:p>
        </c:rich>
      </c:tx>
      <c:layout>
        <c:manualLayout>
          <c:xMode val="edge"/>
          <c:yMode val="edge"/>
          <c:x val="0.12128792818095191"/>
          <c:y val="3.4972677595628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Traslado'!$P$61:$Z$61</c:f>
              <c:numCache>
                <c:formatCode>#,##0</c:formatCode>
                <c:ptCount val="11"/>
                <c:pt idx="0">
                  <c:v>34484.8449926631</c:v>
                </c:pt>
                <c:pt idx="1">
                  <c:v>58417.131808528262</c:v>
                </c:pt>
                <c:pt idx="2">
                  <c:v>64043.463722587505</c:v>
                </c:pt>
                <c:pt idx="3">
                  <c:v>40506.61519533996</c:v>
                </c:pt>
                <c:pt idx="4">
                  <c:v>25088.077522294276</c:v>
                </c:pt>
                <c:pt idx="5">
                  <c:v>38829.854550475007</c:v>
                </c:pt>
                <c:pt idx="6">
                  <c:v>59069.548521374672</c:v>
                </c:pt>
                <c:pt idx="7">
                  <c:v>60645.76708509036</c:v>
                </c:pt>
                <c:pt idx="8">
                  <c:v>52883.850941120123</c:v>
                </c:pt>
                <c:pt idx="9">
                  <c:v>42003.778247496928</c:v>
                </c:pt>
                <c:pt idx="10">
                  <c:v>25923.033226547148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 </a:t>
            </a:r>
          </a:p>
          <a:p>
            <a:pPr>
              <a:defRPr/>
            </a:pPr>
            <a:r>
              <a:rPr lang="es-AR"/>
              <a:t>Tinto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Traslado'!$P$78:$Z$78</c:f>
              <c:numCache>
                <c:formatCode>#,##0</c:formatCode>
                <c:ptCount val="11"/>
                <c:pt idx="0">
                  <c:v>42795.618462863546</c:v>
                </c:pt>
                <c:pt idx="1">
                  <c:v>86278.185948114304</c:v>
                </c:pt>
                <c:pt idx="2">
                  <c:v>87754.527370532902</c:v>
                </c:pt>
                <c:pt idx="3">
                  <c:v>52014.634829669907</c:v>
                </c:pt>
                <c:pt idx="4">
                  <c:v>33381.634520509317</c:v>
                </c:pt>
                <c:pt idx="5">
                  <c:v>47138.771274778286</c:v>
                </c:pt>
                <c:pt idx="6">
                  <c:v>67773.340162702792</c:v>
                </c:pt>
                <c:pt idx="7">
                  <c:v>86294.868866754157</c:v>
                </c:pt>
                <c:pt idx="8">
                  <c:v>78829.296414172321</c:v>
                </c:pt>
                <c:pt idx="9">
                  <c:v>57597.185948575119</c:v>
                </c:pt>
                <c:pt idx="10">
                  <c:v>47072.215577945091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</a:p>
          <a:p>
            <a:pPr>
              <a:defRPr/>
            </a:pPr>
            <a:r>
              <a:rPr lang="es-AR"/>
              <a:t>Rosado financiado-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Traslado'!$P$6:$AA$6</c:f>
              <c:strCach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Variación último año</c:v>
                </c:pt>
              </c:strCache>
            </c:strRef>
          </c:cat>
          <c:val>
            <c:numRef>
              <c:f>'Precio Vino de Traslado'!$P$95:$Z$95</c:f>
              <c:numCache>
                <c:formatCode>#,##0</c:formatCode>
                <c:ptCount val="11"/>
                <c:pt idx="0">
                  <c:v>26193.473881968002</c:v>
                </c:pt>
                <c:pt idx="1">
                  <c:v>47400.118153158597</c:v>
                </c:pt>
                <c:pt idx="2">
                  <c:v>53802.652413235955</c:v>
                </c:pt>
                <c:pt idx="3">
                  <c:v>37656.91318089531</c:v>
                </c:pt>
                <c:pt idx="4">
                  <c:v>25081.023681533174</c:v>
                </c:pt>
                <c:pt idx="5">
                  <c:v>42057.168111438783</c:v>
                </c:pt>
                <c:pt idx="6">
                  <c:v>59686.522716995016</c:v>
                </c:pt>
                <c:pt idx="7">
                  <c:v>66671.373046640438</c:v>
                </c:pt>
                <c:pt idx="8">
                  <c:v>62745.998398332711</c:v>
                </c:pt>
                <c:pt idx="9">
                  <c:v>41686.441865436609</c:v>
                </c:pt>
                <c:pt idx="10">
                  <c:v>30440.918741696532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</a:t>
            </a:r>
            <a:r>
              <a:rPr lang="es-AR" baseline="0"/>
              <a:t> </a:t>
            </a:r>
            <a:r>
              <a:rPr lang="es-AR"/>
              <a:t>Blanco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Traslado'!$P$112:$Z$112</c:f>
              <c:numCache>
                <c:formatCode>#,##0</c:formatCode>
                <c:ptCount val="11"/>
                <c:pt idx="0">
                  <c:v>28434.122175962719</c:v>
                </c:pt>
                <c:pt idx="1">
                  <c:v>37400.927456449346</c:v>
                </c:pt>
                <c:pt idx="2">
                  <c:v>52769.110279162334</c:v>
                </c:pt>
                <c:pt idx="3">
                  <c:v>35715.53659076037</c:v>
                </c:pt>
                <c:pt idx="4">
                  <c:v>26393.75683488428</c:v>
                </c:pt>
                <c:pt idx="5">
                  <c:v>45046.967110947931</c:v>
                </c:pt>
                <c:pt idx="6">
                  <c:v>58304.743479369114</c:v>
                </c:pt>
                <c:pt idx="7">
                  <c:v>58648.184445170664</c:v>
                </c:pt>
                <c:pt idx="8">
                  <c:v>54240.631931246804</c:v>
                </c:pt>
                <c:pt idx="9">
                  <c:v>36162.673037531138</c:v>
                </c:pt>
                <c:pt idx="10">
                  <c:v>32685.458892483253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Abril Promedio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Traslado'!$P$129:$Z$129</c:f>
              <c:numCache>
                <c:formatCode>#,##0</c:formatCode>
                <c:ptCount val="11"/>
                <c:pt idx="0">
                  <c:v>37944.492454954423</c:v>
                </c:pt>
                <c:pt idx="1">
                  <c:v>66001.564478411747</c:v>
                </c:pt>
                <c:pt idx="2">
                  <c:v>74383.021919898543</c:v>
                </c:pt>
                <c:pt idx="3">
                  <c:v>45566.395702641115</c:v>
                </c:pt>
                <c:pt idx="4">
                  <c:v>30910.418506610833</c:v>
                </c:pt>
                <c:pt idx="5">
                  <c:v>46248.860783613927</c:v>
                </c:pt>
                <c:pt idx="6">
                  <c:v>64074.390981275996</c:v>
                </c:pt>
                <c:pt idx="7">
                  <c:v>73820.624541158686</c:v>
                </c:pt>
                <c:pt idx="8">
                  <c:v>66711.974896456362</c:v>
                </c:pt>
                <c:pt idx="9">
                  <c:v>49644.326492609551</c:v>
                </c:pt>
                <c:pt idx="10">
                  <c:v>39346.372898899113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tipo'!$Y$61:$Y$72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  <c:pt idx="11">
                  <c:v>195.44310000000002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envase'!$W$6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envase'!$Y$6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envase'!$Y$96:$Y$107</c:f>
              <c:numCache>
                <c:formatCode>0.0</c:formatCode>
                <c:ptCount val="12"/>
                <c:pt idx="0">
                  <c:v>712.16000000000008</c:v>
                </c:pt>
                <c:pt idx="1">
                  <c:v>714.53899999999999</c:v>
                </c:pt>
                <c:pt idx="2">
                  <c:v>714.74500000000012</c:v>
                </c:pt>
                <c:pt idx="3">
                  <c:v>709.11699999999996</c:v>
                </c:pt>
                <c:pt idx="4">
                  <c:v>704.03099999999995</c:v>
                </c:pt>
                <c:pt idx="5">
                  <c:v>712.46100000000001</c:v>
                </c:pt>
                <c:pt idx="6">
                  <c:v>695.35500000000002</c:v>
                </c:pt>
                <c:pt idx="7">
                  <c:v>694.47800000000007</c:v>
                </c:pt>
                <c:pt idx="8">
                  <c:v>695.28100000000018</c:v>
                </c:pt>
                <c:pt idx="9">
                  <c:v>687.07000000000016</c:v>
                </c:pt>
                <c:pt idx="10">
                  <c:v>679.59100000000012</c:v>
                </c:pt>
                <c:pt idx="11">
                  <c:v>680.62000000000012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3.9337799253239623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  <c:pt idx="11">
                  <c:v>4.2179295838907498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0.91230324445872146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  <c:pt idx="11">
                  <c:v>0.6662676001353357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envase'!$P$20:$Y$20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0.75630166088368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envase'!$P$38:$Y$38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0.24467658902179337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tipo'!$P$20:$Y$20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0.30449066141640785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tipo'!$P$38:$Y$38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0.65397276951062888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tipo'!$P$56:$Y$56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3.6169470393653341E-2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envase'!$P$73:$Y$73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0.93118226340588062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envase'!$P$91:$Y$91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6.8817736594119036E-2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varietal'!$P$20:$Y$20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0.69756667209742373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varietal'!$P$38:$Y$38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8.9366620388208834E-2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varietal'!$P$110:$Y$110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5.3909555300273339E-2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varietal'!$P$181:$Y$181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0.66592670844599011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varietal'!$P$199:$Y$199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9.9944219082527555E-2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varietal'!$P$271:$Y$271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6.1067071707686077E-2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tipo'!$R$20:$X$20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tipo'!$R$38:$X$38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tipo'!$R$56:$X$56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tipo'!$Y$61:$Y$72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  <c:pt idx="11">
                  <c:v>939.98649999999986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varietal'!$P$20:$U$20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varietal'!$P$38:$U$38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varietal'!$P$110:$U$110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varietal'!$P$181:$U$181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varietal'!$P$199:$U$199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varietal'!$P$271:$U$271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envase'!$P$20:$Y$20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2.7668891955302709E-2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envase'!$P$38:$Y$38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0.64329310711918974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envase'!$P$56:$Y$56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0.32492763454258877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56831.268278961528</c:v>
                </c:pt>
                <c:pt idx="1">
                  <c:v>57733.066135232912</c:v>
                </c:pt>
                <c:pt idx="2">
                  <c:v>53214.090390918405</c:v>
                </c:pt>
                <c:pt idx="3">
                  <c:v>51692.969781494408</c:v>
                </c:pt>
                <c:pt idx="4">
                  <c:v>51146.159256850951</c:v>
                </c:pt>
                <c:pt idx="5">
                  <c:v>40261.07</c:v>
                </c:pt>
                <c:pt idx="6">
                  <c:v>50846.540731723995</c:v>
                </c:pt>
                <c:pt idx="7">
                  <c:v>42652.22</c:v>
                </c:pt>
                <c:pt idx="8">
                  <c:v>48599.986726268988</c:v>
                </c:pt>
                <c:pt idx="9">
                  <c:v>49405.253379999995</c:v>
                </c:pt>
                <c:pt idx="10">
                  <c:v>57126.402040000001</c:v>
                </c:pt>
                <c:pt idx="11">
                  <c:v>58380.11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36984.624533328228</c:v>
                </c:pt>
                <c:pt idx="1">
                  <c:v>33434.743071916826</c:v>
                </c:pt>
                <c:pt idx="2">
                  <c:v>32792.603792838352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32594.084076675441</c:v>
                </c:pt>
                <c:pt idx="6">
                  <c:v>30624.88610236454</c:v>
                </c:pt>
                <c:pt idx="7">
                  <c:v>22749.83</c:v>
                </c:pt>
                <c:pt idx="8">
                  <c:v>37725.939127733982</c:v>
                </c:pt>
                <c:pt idx="9">
                  <c:v>26716.036649999991</c:v>
                </c:pt>
                <c:pt idx="10">
                  <c:v>34807.185639999996</c:v>
                </c:pt>
                <c:pt idx="11">
                  <c:v>30624.79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42567.137237771145</c:v>
                </c:pt>
                <c:pt idx="1">
                  <c:v>45999.962924576481</c:v>
                </c:pt>
                <c:pt idx="2">
                  <c:v>34709.318449882478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33353.674245351278</c:v>
                </c:pt>
                <c:pt idx="6">
                  <c:v>32265.110479147959</c:v>
                </c:pt>
                <c:pt idx="7">
                  <c:v>33206.550000000003</c:v>
                </c:pt>
                <c:pt idx="8">
                  <c:v>38911.010197322998</c:v>
                </c:pt>
                <c:pt idx="9">
                  <c:v>31426.191556999991</c:v>
                </c:pt>
                <c:pt idx="10">
                  <c:v>34628.323919999995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51415.027248951788</c:v>
                </c:pt>
                <c:pt idx="1">
                  <c:v>52425.618715177319</c:v>
                </c:pt>
                <c:pt idx="2">
                  <c:v>48855.808847988235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41314.023336413142</c:v>
                </c:pt>
                <c:pt idx="6">
                  <c:v>48104.325122425507</c:v>
                </c:pt>
                <c:pt idx="7">
                  <c:v>34580.69</c:v>
                </c:pt>
                <c:pt idx="8">
                  <c:v>45519.539252945986</c:v>
                </c:pt>
                <c:pt idx="9">
                  <c:v>45546.561831999992</c:v>
                </c:pt>
                <c:pt idx="10">
                  <c:v>40252.316599999991</c:v>
                </c:pt>
                <c:pt idx="11">
                  <c:v>27683.84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layout>
        <c:manualLayout>
          <c:xMode val="edge"/>
          <c:yMode val="edge"/>
          <c:x val="0.2184141704010517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tipo'!$P$10:$Z$10</c:f>
              <c:numCache>
                <c:formatCode>0.0</c:formatCode>
                <c:ptCount val="11"/>
                <c:pt idx="0">
                  <c:v>221.74236299999998</c:v>
                </c:pt>
                <c:pt idx="1">
                  <c:v>197.85871299999999</c:v>
                </c:pt>
                <c:pt idx="2">
                  <c:v>192.41769999999997</c:v>
                </c:pt>
                <c:pt idx="3">
                  <c:v>192.31569999999999</c:v>
                </c:pt>
                <c:pt idx="4">
                  <c:v>219.8742</c:v>
                </c:pt>
                <c:pt idx="5">
                  <c:v>264.41460000000001</c:v>
                </c:pt>
                <c:pt idx="6">
                  <c:v>255.0258</c:v>
                </c:pt>
                <c:pt idx="7">
                  <c:v>253.64300000000003</c:v>
                </c:pt>
                <c:pt idx="8">
                  <c:v>223.86739999999998</c:v>
                </c:pt>
                <c:pt idx="9">
                  <c:v>231.262</c:v>
                </c:pt>
                <c:pt idx="10">
                  <c:v>220.8734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tipo'!$P$28:$Z$28</c:f>
              <c:numCache>
                <c:formatCode>0.0</c:formatCode>
                <c:ptCount val="11"/>
                <c:pt idx="0">
                  <c:v>735.52055899999993</c:v>
                </c:pt>
                <c:pt idx="1">
                  <c:v>660.01170000000002</c:v>
                </c:pt>
                <c:pt idx="2">
                  <c:v>654.98950000000013</c:v>
                </c:pt>
                <c:pt idx="3">
                  <c:v>616.5972999999999</c:v>
                </c:pt>
                <c:pt idx="4">
                  <c:v>644.06200000000013</c:v>
                </c:pt>
                <c:pt idx="5">
                  <c:v>623.78099999999995</c:v>
                </c:pt>
                <c:pt idx="6">
                  <c:v>550.45420000000013</c:v>
                </c:pt>
                <c:pt idx="7">
                  <c:v>502.86550000000005</c:v>
                </c:pt>
                <c:pt idx="8">
                  <c:v>499.72910000000002</c:v>
                </c:pt>
                <c:pt idx="9">
                  <c:v>513.63970000000006</c:v>
                </c:pt>
                <c:pt idx="10">
                  <c:v>494.9391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tipo'!$P$46:$Z$46</c:f>
              <c:numCache>
                <c:formatCode>0.0</c:formatCode>
                <c:ptCount val="11"/>
                <c:pt idx="0">
                  <c:v>47.494657000000004</c:v>
                </c:pt>
                <c:pt idx="1">
                  <c:v>43.641752999999994</c:v>
                </c:pt>
                <c:pt idx="2">
                  <c:v>37.970799999999997</c:v>
                </c:pt>
                <c:pt idx="3">
                  <c:v>29.183599999999998</c:v>
                </c:pt>
                <c:pt idx="4">
                  <c:v>29.524699999999999</c:v>
                </c:pt>
                <c:pt idx="5">
                  <c:v>27.7455</c:v>
                </c:pt>
                <c:pt idx="6">
                  <c:v>36.037399999999998</c:v>
                </c:pt>
                <c:pt idx="7">
                  <c:v>38.180000000000007</c:v>
                </c:pt>
                <c:pt idx="8">
                  <c:v>34.949300000000001</c:v>
                </c:pt>
                <c:pt idx="9">
                  <c:v>28.305499999999999</c:v>
                </c:pt>
                <c:pt idx="10">
                  <c:v>26.055700000000002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tipo'!$P$64:$Z$64</c:f>
              <c:numCache>
                <c:formatCode>#,##0.0</c:formatCode>
                <c:ptCount val="11"/>
                <c:pt idx="0">
                  <c:v>1008.616551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>
                  <c:v>896.96340000000009</c:v>
                </c:pt>
                <c:pt idx="5">
                  <c:v>920.71730000000002</c:v>
                </c:pt>
                <c:pt idx="6">
                  <c:v>846.21069999999997</c:v>
                </c:pt>
                <c:pt idx="7">
                  <c:v>799.32870000000014</c:v>
                </c:pt>
                <c:pt idx="8">
                  <c:v>761.73969999999986</c:v>
                </c:pt>
                <c:pt idx="9">
                  <c:v>776.04188899999997</c:v>
                </c:pt>
                <c:pt idx="10">
                  <c:v>746.68780000000004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envase'!$P$9:$Z$9</c:f>
              <c:numCache>
                <c:formatCode>0.0</c:formatCode>
                <c:ptCount val="11"/>
                <c:pt idx="0">
                  <c:v>32.982100000000003</c:v>
                </c:pt>
                <c:pt idx="1">
                  <c:v>38.4178</c:v>
                </c:pt>
                <c:pt idx="2">
                  <c:v>35.739599999999996</c:v>
                </c:pt>
                <c:pt idx="3">
                  <c:v>32.376600000000003</c:v>
                </c:pt>
                <c:pt idx="4">
                  <c:v>30.4909</c:v>
                </c:pt>
                <c:pt idx="5">
                  <c:v>36.0901</c:v>
                </c:pt>
                <c:pt idx="6">
                  <c:v>31.558799999999998</c:v>
                </c:pt>
                <c:pt idx="7">
                  <c:v>28.3081</c:v>
                </c:pt>
                <c:pt idx="8">
                  <c:v>25.624600000000001</c:v>
                </c:pt>
                <c:pt idx="9">
                  <c:v>22.702199999999998</c:v>
                </c:pt>
                <c:pt idx="10">
                  <c:v>17.599399999999999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color'!$P$20:$Y$20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0.23046235149719474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color'!$P$38:$Y$38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4.9545278959333638E-2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envase'!$P$27:$Z$27</c:f>
              <c:numCache>
                <c:formatCode>0.0</c:formatCode>
                <c:ptCount val="11"/>
                <c:pt idx="0">
                  <c:v>437.23137777777771</c:v>
                </c:pt>
                <c:pt idx="1">
                  <c:v>501.75350000000003</c:v>
                </c:pt>
                <c:pt idx="2">
                  <c:v>490.96249999999998</c:v>
                </c:pt>
                <c:pt idx="3">
                  <c:v>466.73040000000003</c:v>
                </c:pt>
                <c:pt idx="4">
                  <c:v>512.5945999999999</c:v>
                </c:pt>
                <c:pt idx="5">
                  <c:v>563.12329999999997</c:v>
                </c:pt>
                <c:pt idx="6">
                  <c:v>506.00250000000005</c:v>
                </c:pt>
                <c:pt idx="7">
                  <c:v>506.35040000000004</c:v>
                </c:pt>
                <c:pt idx="8">
                  <c:v>475.81430000000006</c:v>
                </c:pt>
                <c:pt idx="9">
                  <c:v>489.86529999999993</c:v>
                </c:pt>
                <c:pt idx="10">
                  <c:v>484.49669999999992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envase'!$P$45:$Z$45</c:f>
              <c:numCache>
                <c:formatCode>0.0</c:formatCode>
                <c:ptCount val="11"/>
                <c:pt idx="0">
                  <c:v>427.02918888888888</c:v>
                </c:pt>
                <c:pt idx="1">
                  <c:v>375.50403499999999</c:v>
                </c:pt>
                <c:pt idx="2">
                  <c:v>363.18980000000005</c:v>
                </c:pt>
                <c:pt idx="3">
                  <c:v>342.35559999999998</c:v>
                </c:pt>
                <c:pt idx="4">
                  <c:v>350.23730000000006</c:v>
                </c:pt>
                <c:pt idx="5">
                  <c:v>321.91239999999999</c:v>
                </c:pt>
                <c:pt idx="6">
                  <c:v>302.58070000000004</c:v>
                </c:pt>
                <c:pt idx="7">
                  <c:v>263.41490000000005</c:v>
                </c:pt>
                <c:pt idx="8">
                  <c:v>262.92470000000003</c:v>
                </c:pt>
                <c:pt idx="9">
                  <c:v>255.858</c:v>
                </c:pt>
                <c:pt idx="10">
                  <c:v>242.20510000000002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envase'!$P$64:$Z$64</c:f>
              <c:numCache>
                <c:formatCode>0.0</c:formatCode>
                <c:ptCount val="11"/>
                <c:pt idx="0">
                  <c:v>1.539833333333398</c:v>
                </c:pt>
                <c:pt idx="1">
                  <c:v>2.3333809999999908</c:v>
                </c:pt>
                <c:pt idx="2">
                  <c:v>1.1769999999999663</c:v>
                </c:pt>
                <c:pt idx="3">
                  <c:v>2.1234999999999973</c:v>
                </c:pt>
                <c:pt idx="4">
                  <c:v>2.0435000000000039</c:v>
                </c:pt>
                <c:pt idx="5">
                  <c:v>4.1231000000000115</c:v>
                </c:pt>
                <c:pt idx="6">
                  <c:v>5.1053000000000068</c:v>
                </c:pt>
                <c:pt idx="7">
                  <c:v>5.1287999999999894</c:v>
                </c:pt>
                <c:pt idx="8">
                  <c:v>3.5905999999999949</c:v>
                </c:pt>
                <c:pt idx="9">
                  <c:v>3.4882890000000177</c:v>
                </c:pt>
                <c:pt idx="10">
                  <c:v>2.5301999999999887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Abril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envase'!$P$82:$Z$82</c:f>
              <c:numCache>
                <c:formatCode>#,##0.0</c:formatCode>
                <c:ptCount val="11"/>
                <c:pt idx="0">
                  <c:v>933.86080000000004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>
                  <c:v>896.96340000000009</c:v>
                </c:pt>
                <c:pt idx="5">
                  <c:v>920.71730000000002</c:v>
                </c:pt>
                <c:pt idx="6">
                  <c:v>846.21069999999997</c:v>
                </c:pt>
                <c:pt idx="7">
                  <c:v>799.32870000000014</c:v>
                </c:pt>
                <c:pt idx="8" formatCode="0.0">
                  <c:v>761.73969999999986</c:v>
                </c:pt>
                <c:pt idx="9" formatCode="0.0">
                  <c:v>776.14008899999999</c:v>
                </c:pt>
                <c:pt idx="10" formatCode="0.0">
                  <c:v>746.68780000000004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color'!$P$10:$Z$10</c:f>
              <c:numCache>
                <c:formatCode>0.0</c:formatCode>
                <c:ptCount val="11"/>
                <c:pt idx="0">
                  <c:v>173.670582</c:v>
                </c:pt>
                <c:pt idx="1">
                  <c:v>197.85871299999999</c:v>
                </c:pt>
                <c:pt idx="2">
                  <c:v>192.41769999999997</c:v>
                </c:pt>
                <c:pt idx="3">
                  <c:v>192.31569999999999</c:v>
                </c:pt>
                <c:pt idx="4">
                  <c:v>219.8742</c:v>
                </c:pt>
                <c:pt idx="5">
                  <c:v>264.41460000000001</c:v>
                </c:pt>
                <c:pt idx="6">
                  <c:v>255.0258</c:v>
                </c:pt>
                <c:pt idx="7">
                  <c:v>253.64300000000003</c:v>
                </c:pt>
                <c:pt idx="8">
                  <c:v>223.86739999999998</c:v>
                </c:pt>
                <c:pt idx="9">
                  <c:v>207.4315</c:v>
                </c:pt>
                <c:pt idx="10">
                  <c:v>120.94670000000001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color'!$P$28:$Z$28</c:f>
              <c:numCache>
                <c:formatCode>0.0</c:formatCode>
                <c:ptCount val="11"/>
                <c:pt idx="0">
                  <c:v>31.430753000000003</c:v>
                </c:pt>
                <c:pt idx="1">
                  <c:v>30.603400000000001</c:v>
                </c:pt>
                <c:pt idx="2">
                  <c:v>29.360999999999997</c:v>
                </c:pt>
                <c:pt idx="3">
                  <c:v>33.712400000000002</c:v>
                </c:pt>
                <c:pt idx="4">
                  <c:v>34.615200000000002</c:v>
                </c:pt>
                <c:pt idx="5">
                  <c:v>39.763799999999996</c:v>
                </c:pt>
                <c:pt idx="6">
                  <c:v>39.015999999999998</c:v>
                </c:pt>
                <c:pt idx="7">
                  <c:v>37.245899999999999</c:v>
                </c:pt>
                <c:pt idx="8">
                  <c:v>31.764099999999999</c:v>
                </c:pt>
                <c:pt idx="9">
                  <c:v>37.412399999999998</c:v>
                </c:pt>
                <c:pt idx="10">
                  <c:v>42.030299999999997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color'!$P$46:$Z$46</c:f>
              <c:numCache>
                <c:formatCode>0.0</c:formatCode>
                <c:ptCount val="11"/>
                <c:pt idx="0">
                  <c:v>43.811033000000009</c:v>
                </c:pt>
                <c:pt idx="1">
                  <c:v>42.0017</c:v>
                </c:pt>
                <c:pt idx="2">
                  <c:v>37.236199999999997</c:v>
                </c:pt>
                <c:pt idx="3">
                  <c:v>28.2057</c:v>
                </c:pt>
                <c:pt idx="4">
                  <c:v>27.9818</c:v>
                </c:pt>
                <c:pt idx="5">
                  <c:v>26.947400000000002</c:v>
                </c:pt>
                <c:pt idx="6">
                  <c:v>32.9664</c:v>
                </c:pt>
                <c:pt idx="7">
                  <c:v>34.1646</c:v>
                </c:pt>
                <c:pt idx="8">
                  <c:v>30.083899999999996</c:v>
                </c:pt>
                <c:pt idx="9">
                  <c:v>24.623999999999999</c:v>
                </c:pt>
                <c:pt idx="10">
                  <c:v>22.861999999999998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color'!$P$64:$Z$64</c:f>
              <c:numCache>
                <c:formatCode>0.0</c:formatCode>
                <c:ptCount val="11"/>
                <c:pt idx="0">
                  <c:v>239.68351899999999</c:v>
                </c:pt>
                <c:pt idx="1">
                  <c:v>229.52229999999997</c:v>
                </c:pt>
                <c:pt idx="2">
                  <c:v>235.52080000000001</c:v>
                </c:pt>
                <c:pt idx="3">
                  <c:v>202.87549999999999</c:v>
                </c:pt>
                <c:pt idx="4">
                  <c:v>205.42309999999998</c:v>
                </c:pt>
                <c:pt idx="5">
                  <c:v>213.66640000000001</c:v>
                </c:pt>
                <c:pt idx="6">
                  <c:v>228.57839999999999</c:v>
                </c:pt>
                <c:pt idx="7">
                  <c:v>219.94499999999999</c:v>
                </c:pt>
                <c:pt idx="8">
                  <c:v>209.78580000000002</c:v>
                </c:pt>
                <c:pt idx="9">
                  <c:v>196.72469999999998</c:v>
                </c:pt>
                <c:pt idx="10">
                  <c:v>185.839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color'!$P$82:$Z$82</c:f>
              <c:numCache>
                <c:formatCode>0.0</c:formatCode>
                <c:ptCount val="11"/>
                <c:pt idx="0">
                  <c:v>599.21755800000005</c:v>
                </c:pt>
                <c:pt idx="1">
                  <c:v>503.07210000000003</c:v>
                </c:pt>
                <c:pt idx="2">
                  <c:v>486.02870000000001</c:v>
                </c:pt>
                <c:pt idx="3">
                  <c:v>475.40840000000003</c:v>
                </c:pt>
                <c:pt idx="4">
                  <c:v>501.23549999999994</c:v>
                </c:pt>
                <c:pt idx="5">
                  <c:v>476.82579999999996</c:v>
                </c:pt>
                <c:pt idx="6">
                  <c:v>393.85809999999998</c:v>
                </c:pt>
                <c:pt idx="7">
                  <c:v>354.16750000000002</c:v>
                </c:pt>
                <c:pt idx="8">
                  <c:v>351.77639999999997</c:v>
                </c:pt>
                <c:pt idx="9">
                  <c:v>378.75509999999997</c:v>
                </c:pt>
                <c:pt idx="10">
                  <c:v>373.99420000000003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color'!$P$100:$Z$100</c:f>
              <c:numCache>
                <c:formatCode>0.0</c:formatCode>
                <c:ptCount val="11"/>
                <c:pt idx="0">
                  <c:v>173.670582</c:v>
                </c:pt>
                <c:pt idx="1">
                  <c:v>167.27019999999999</c:v>
                </c:pt>
                <c:pt idx="2">
                  <c:v>163.05689999999998</c:v>
                </c:pt>
                <c:pt idx="3">
                  <c:v>158.60309999999998</c:v>
                </c:pt>
                <c:pt idx="4">
                  <c:v>185.25900000000001</c:v>
                </c:pt>
                <c:pt idx="5">
                  <c:v>224.6507</c:v>
                </c:pt>
                <c:pt idx="6">
                  <c:v>216.00990000000002</c:v>
                </c:pt>
                <c:pt idx="7">
                  <c:v>216.37559999999999</c:v>
                </c:pt>
                <c:pt idx="8">
                  <c:v>192.16899999999998</c:v>
                </c:pt>
                <c:pt idx="9">
                  <c:v>193.82650000000001</c:v>
                </c:pt>
                <c:pt idx="10">
                  <c:v>180.5111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color'!$P$92:$Y$92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0.48212082051074351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color'!$P$110:$Y$110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0.25638812630050439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color'!$P$118:$Z$118</c:f>
              <c:numCache>
                <c:formatCode>0.0</c:formatCode>
                <c:ptCount val="11"/>
                <c:pt idx="0">
                  <c:v>3.8584580000000002</c:v>
                </c:pt>
                <c:pt idx="1">
                  <c:v>3.7492999999999999</c:v>
                </c:pt>
                <c:pt idx="2">
                  <c:v>4.1139000000000001</c:v>
                </c:pt>
                <c:pt idx="3">
                  <c:v>4.0587999999999997</c:v>
                </c:pt>
                <c:pt idx="4">
                  <c:v>4.4815000000000005</c:v>
                </c:pt>
                <c:pt idx="5">
                  <c:v>5.2222999999999997</c:v>
                </c:pt>
                <c:pt idx="6">
                  <c:v>6.9620999999999995</c:v>
                </c:pt>
                <c:pt idx="7">
                  <c:v>7.4014000000000006</c:v>
                </c:pt>
                <c:pt idx="8">
                  <c:v>6.6727000000000007</c:v>
                </c:pt>
                <c:pt idx="9">
                  <c:v>5.9764999999999997</c:v>
                </c:pt>
                <c:pt idx="10">
                  <c:v>5.726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color'!$P$136:$Z$136</c:f>
              <c:numCache>
                <c:formatCode>0.0</c:formatCode>
                <c:ptCount val="11"/>
                <c:pt idx="0">
                  <c:v>776.74659800000006</c:v>
                </c:pt>
                <c:pt idx="1">
                  <c:v>674.09159999999997</c:v>
                </c:pt>
                <c:pt idx="2">
                  <c:v>653.19950000000006</c:v>
                </c:pt>
                <c:pt idx="3">
                  <c:v>638.07029999999997</c:v>
                </c:pt>
                <c:pt idx="4">
                  <c:v>690.976</c:v>
                </c:pt>
                <c:pt idx="5">
                  <c:v>706.69879999999989</c:v>
                </c:pt>
                <c:pt idx="6">
                  <c:v>616.83010000000002</c:v>
                </c:pt>
                <c:pt idx="7">
                  <c:v>577.94450000000006</c:v>
                </c:pt>
                <c:pt idx="8">
                  <c:v>550.61809999999991</c:v>
                </c:pt>
                <c:pt idx="9">
                  <c:v>578.55809999999997</c:v>
                </c:pt>
                <c:pt idx="10">
                  <c:v>560.23130000000003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color'!$P$154:$Z$154</c:f>
              <c:numCache>
                <c:formatCode>#,##0.0</c:formatCode>
                <c:ptCount val="11"/>
                <c:pt idx="0">
                  <c:v>1016.4301170000001</c:v>
                </c:pt>
                <c:pt idx="1">
                  <c:v>904.81209999999987</c:v>
                </c:pt>
                <c:pt idx="2">
                  <c:v>889.66149999999993</c:v>
                </c:pt>
                <c:pt idx="3">
                  <c:v>841.82469999999989</c:v>
                </c:pt>
                <c:pt idx="4" formatCode="0.0">
                  <c:v>896.96340000000009</c:v>
                </c:pt>
                <c:pt idx="5" formatCode="0.0">
                  <c:v>920.71730000000002</c:v>
                </c:pt>
                <c:pt idx="6" formatCode="0.0">
                  <c:v>846.21069999999997</c:v>
                </c:pt>
                <c:pt idx="7" formatCode="0.0">
                  <c:v>799.32870000000014</c:v>
                </c:pt>
                <c:pt idx="8" formatCode="0.0">
                  <c:v>761.73969999999986</c:v>
                </c:pt>
                <c:pt idx="9" formatCode="0.0">
                  <c:v>776.14008899999999</c:v>
                </c:pt>
                <c:pt idx="10" formatCode="0.0">
                  <c:v>746.68780000000004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tipo'!$P$10:$Z$10</c:f>
              <c:numCache>
                <c:formatCode>0.0</c:formatCode>
                <c:ptCount val="11"/>
                <c:pt idx="0">
                  <c:v>34.343713999999999</c:v>
                </c:pt>
                <c:pt idx="1">
                  <c:v>34.815155000000004</c:v>
                </c:pt>
                <c:pt idx="2">
                  <c:v>27.603200000000001</c:v>
                </c:pt>
                <c:pt idx="3">
                  <c:v>95.467399999999984</c:v>
                </c:pt>
                <c:pt idx="4">
                  <c:v>142.45920000000001</c:v>
                </c:pt>
                <c:pt idx="5">
                  <c:v>92.659900000000007</c:v>
                </c:pt>
                <c:pt idx="6">
                  <c:v>55.756700000000002</c:v>
                </c:pt>
                <c:pt idx="7">
                  <c:v>26.323400000000003</c:v>
                </c:pt>
                <c:pt idx="8">
                  <c:v>18.6343</c:v>
                </c:pt>
                <c:pt idx="9">
                  <c:v>22.223700000000001</c:v>
                </c:pt>
                <c:pt idx="10">
                  <c:v>31.1602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tipo'!$P$28:$Z$28</c:f>
              <c:numCache>
                <c:formatCode>0.0</c:formatCode>
                <c:ptCount val="11"/>
                <c:pt idx="0">
                  <c:v>215.811271</c:v>
                </c:pt>
                <c:pt idx="1">
                  <c:v>207.111988</c:v>
                </c:pt>
                <c:pt idx="2">
                  <c:v>190.23070000000001</c:v>
                </c:pt>
                <c:pt idx="3">
                  <c:v>201.12279999999998</c:v>
                </c:pt>
                <c:pt idx="4">
                  <c:v>219.9211</c:v>
                </c:pt>
                <c:pt idx="5">
                  <c:v>265.22429999999997</c:v>
                </c:pt>
                <c:pt idx="6">
                  <c:v>255.30599999999998</c:v>
                </c:pt>
                <c:pt idx="7">
                  <c:v>207.16219999999996</c:v>
                </c:pt>
                <c:pt idx="8">
                  <c:v>177.76429999999999</c:v>
                </c:pt>
                <c:pt idx="9">
                  <c:v>178.01410000000001</c:v>
                </c:pt>
                <c:pt idx="10">
                  <c:v>167.6019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layout>
        <c:manualLayout>
          <c:xMode val="edge"/>
          <c:yMode val="edge"/>
          <c:x val="0.20195822397200353"/>
          <c:y val="2.6229508196721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tipo'!$P$46:$Z$46</c:f>
              <c:numCache>
                <c:formatCode>0.0</c:formatCode>
                <c:ptCount val="11"/>
                <c:pt idx="0">
                  <c:v>3.3106680000000002</c:v>
                </c:pt>
                <c:pt idx="1">
                  <c:v>3.2375179999999997</c:v>
                </c:pt>
                <c:pt idx="2">
                  <c:v>3.3452000000000006</c:v>
                </c:pt>
                <c:pt idx="3">
                  <c:v>3.3603999999999994</c:v>
                </c:pt>
                <c:pt idx="4">
                  <c:v>3.3224</c:v>
                </c:pt>
                <c:pt idx="5">
                  <c:v>3.0156999999999998</c:v>
                </c:pt>
                <c:pt idx="6">
                  <c:v>4.8224999999999998</c:v>
                </c:pt>
                <c:pt idx="7">
                  <c:v>5.8988999999999994</c:v>
                </c:pt>
                <c:pt idx="8">
                  <c:v>4.4527000000000001</c:v>
                </c:pt>
                <c:pt idx="9">
                  <c:v>5.0214999999999996</c:v>
                </c:pt>
                <c:pt idx="10">
                  <c:v>6.5069999999999997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tipo'!$P$64:$Z$64</c:f>
              <c:numCache>
                <c:formatCode>0.0</c:formatCode>
                <c:ptCount val="11"/>
                <c:pt idx="0">
                  <c:v>253.63420299999999</c:v>
                </c:pt>
                <c:pt idx="1">
                  <c:v>245.31125700000001</c:v>
                </c:pt>
                <c:pt idx="2">
                  <c:v>221.22529999999998</c:v>
                </c:pt>
                <c:pt idx="3">
                  <c:v>300.11070000000001</c:v>
                </c:pt>
                <c:pt idx="4">
                  <c:v>365.7414</c:v>
                </c:pt>
                <c:pt idx="5">
                  <c:v>360.92700000000002</c:v>
                </c:pt>
                <c:pt idx="6">
                  <c:v>315.93889999999999</c:v>
                </c:pt>
                <c:pt idx="7">
                  <c:v>239.41719999999998</c:v>
                </c:pt>
                <c:pt idx="8">
                  <c:v>201.11470000000003</c:v>
                </c:pt>
                <c:pt idx="9">
                  <c:v>205.44740000000002</c:v>
                </c:pt>
                <c:pt idx="10">
                  <c:v>205.29379999999998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envase'!$P$10:$Z$10</c:f>
              <c:numCache>
                <c:formatCode>0.0</c:formatCode>
                <c:ptCount val="11"/>
                <c:pt idx="0">
                  <c:v>197.26620199999999</c:v>
                </c:pt>
                <c:pt idx="1">
                  <c:v>201.18985700000002</c:v>
                </c:pt>
                <c:pt idx="2">
                  <c:v>189.6986</c:v>
                </c:pt>
                <c:pt idx="3">
                  <c:v>190.4248</c:v>
                </c:pt>
                <c:pt idx="4">
                  <c:v>191.10929999999996</c:v>
                </c:pt>
                <c:pt idx="5">
                  <c:v>209.57620000000003</c:v>
                </c:pt>
                <c:pt idx="6">
                  <c:v>215.30579999999998</c:v>
                </c:pt>
                <c:pt idx="7">
                  <c:v>185.05009999999999</c:v>
                </c:pt>
                <c:pt idx="8">
                  <c:v>148.89570000000001</c:v>
                </c:pt>
                <c:pt idx="9">
                  <c:v>153.9271</c:v>
                </c:pt>
                <c:pt idx="10">
                  <c:v>151.31469999999999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envase'!$P$28:$Z$28</c:f>
              <c:numCache>
                <c:formatCode>0.0</c:formatCode>
                <c:ptCount val="11"/>
                <c:pt idx="0">
                  <c:v>56.367938000000002</c:v>
                </c:pt>
                <c:pt idx="1">
                  <c:v>44.121337999999994</c:v>
                </c:pt>
                <c:pt idx="2">
                  <c:v>31.526899999999998</c:v>
                </c:pt>
                <c:pt idx="3">
                  <c:v>109.5654</c:v>
                </c:pt>
                <c:pt idx="4">
                  <c:v>174.63549999999998</c:v>
                </c:pt>
                <c:pt idx="5">
                  <c:v>151.34570000000002</c:v>
                </c:pt>
                <c:pt idx="6">
                  <c:v>100.2556</c:v>
                </c:pt>
                <c:pt idx="7">
                  <c:v>56.852600000000002</c:v>
                </c:pt>
                <c:pt idx="8">
                  <c:v>46.32</c:v>
                </c:pt>
                <c:pt idx="9">
                  <c:v>50.837699999999998</c:v>
                </c:pt>
                <c:pt idx="10">
                  <c:v>53.979199999999999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envase'!$P$46:$Z$46</c:f>
              <c:numCache>
                <c:formatCode>0.0</c:formatCode>
                <c:ptCount val="11"/>
                <c:pt idx="0">
                  <c:v>253.63414</c:v>
                </c:pt>
                <c:pt idx="1">
                  <c:v>245.311195</c:v>
                </c:pt>
                <c:pt idx="2">
                  <c:v>221.22549999999998</c:v>
                </c:pt>
                <c:pt idx="3">
                  <c:v>299.99019999999996</c:v>
                </c:pt>
                <c:pt idx="4">
                  <c:v>365.7448</c:v>
                </c:pt>
                <c:pt idx="5">
                  <c:v>360.92189999999999</c:v>
                </c:pt>
                <c:pt idx="6">
                  <c:v>315.56140000000005</c:v>
                </c:pt>
                <c:pt idx="7">
                  <c:v>241.90269999999998</c:v>
                </c:pt>
                <c:pt idx="8">
                  <c:v>195.21569999999997</c:v>
                </c:pt>
                <c:pt idx="9">
                  <c:v>204.56720000000001</c:v>
                </c:pt>
                <c:pt idx="10">
                  <c:v>205.29389999999998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envase'!$P$63:$Z$63</c:f>
              <c:numCache>
                <c:formatCode>0.0</c:formatCode>
                <c:ptCount val="11"/>
                <c:pt idx="0">
                  <c:v>748.47762</c:v>
                </c:pt>
                <c:pt idx="1">
                  <c:v>759.75271999999995</c:v>
                </c:pt>
                <c:pt idx="2">
                  <c:v>764.98299999999995</c:v>
                </c:pt>
                <c:pt idx="3">
                  <c:v>759.01700000000005</c:v>
                </c:pt>
                <c:pt idx="4">
                  <c:v>717.09999999999991</c:v>
                </c:pt>
                <c:pt idx="5">
                  <c:v>734.40899999999999</c:v>
                </c:pt>
                <c:pt idx="6">
                  <c:v>815.39199999999994</c:v>
                </c:pt>
                <c:pt idx="7">
                  <c:v>733.93100000000004</c:v>
                </c:pt>
                <c:pt idx="8">
                  <c:v>631.46199999999999</c:v>
                </c:pt>
                <c:pt idx="9">
                  <c:v>658.70399999999995</c:v>
                </c:pt>
                <c:pt idx="10">
                  <c:v>640.30700000000002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envase'!$P$81:$Z$81</c:f>
              <c:numCache>
                <c:formatCode>0.0</c:formatCode>
                <c:ptCount val="11"/>
                <c:pt idx="0">
                  <c:v>53.518909999999998</c:v>
                </c:pt>
                <c:pt idx="1">
                  <c:v>51.694710000000001</c:v>
                </c:pt>
                <c:pt idx="2">
                  <c:v>46.423000000000002</c:v>
                </c:pt>
                <c:pt idx="3">
                  <c:v>72.27000000000001</c:v>
                </c:pt>
                <c:pt idx="4">
                  <c:v>75.545999999999992</c:v>
                </c:pt>
                <c:pt idx="5">
                  <c:v>82.766999999999996</c:v>
                </c:pt>
                <c:pt idx="6">
                  <c:v>70.272999999999996</c:v>
                </c:pt>
                <c:pt idx="7">
                  <c:v>51.875</c:v>
                </c:pt>
                <c:pt idx="8">
                  <c:v>46.989000000000004</c:v>
                </c:pt>
                <c:pt idx="9">
                  <c:v>50.412999999999997</c:v>
                </c:pt>
                <c:pt idx="10">
                  <c:v>44.537999999999997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envase'!$P$99:$Z$99</c:f>
              <c:numCache>
                <c:formatCode>0.0</c:formatCode>
                <c:ptCount val="11"/>
                <c:pt idx="0">
                  <c:v>801.99652999999989</c:v>
                </c:pt>
                <c:pt idx="1">
                  <c:v>811.44742999999994</c:v>
                </c:pt>
                <c:pt idx="2">
                  <c:v>811.40599999999995</c:v>
                </c:pt>
                <c:pt idx="3">
                  <c:v>831.28700000000003</c:v>
                </c:pt>
                <c:pt idx="4">
                  <c:v>792.64600000000019</c:v>
                </c:pt>
                <c:pt idx="5">
                  <c:v>817.17599999999993</c:v>
                </c:pt>
                <c:pt idx="6">
                  <c:v>885.66499999999996</c:v>
                </c:pt>
                <c:pt idx="7">
                  <c:v>785.80599999999993</c:v>
                </c:pt>
                <c:pt idx="8">
                  <c:v>678.45099999999991</c:v>
                </c:pt>
                <c:pt idx="9">
                  <c:v>709.11699999999996</c:v>
                </c:pt>
                <c:pt idx="10">
                  <c:v>684.84500000000003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envase'!$P$116:$Z$116</c:f>
              <c:numCache>
                <c:formatCode>0.00</c:formatCode>
                <c:ptCount val="11"/>
                <c:pt idx="0">
                  <c:v>3.7942516883860318</c:v>
                </c:pt>
                <c:pt idx="1">
                  <c:v>3.7762973309335366</c:v>
                </c:pt>
                <c:pt idx="2">
                  <c:v>4.0326233298506153</c:v>
                </c:pt>
                <c:pt idx="3">
                  <c:v>3.9859146497725089</c:v>
                </c:pt>
                <c:pt idx="4">
                  <c:v>3.7523030014761187</c:v>
                </c:pt>
                <c:pt idx="5">
                  <c:v>3.5042576399419394</c:v>
                </c:pt>
                <c:pt idx="6">
                  <c:v>3.7871343921064833</c:v>
                </c:pt>
                <c:pt idx="7">
                  <c:v>3.9661205262790999</c:v>
                </c:pt>
                <c:pt idx="8">
                  <c:v>4.2409686780746521</c:v>
                </c:pt>
                <c:pt idx="9">
                  <c:v>4.2793244334493403</c:v>
                </c:pt>
                <c:pt idx="10">
                  <c:v>4.2316245546533153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envase'!$P$134:$Z$134</c:f>
              <c:numCache>
                <c:formatCode>0.00</c:formatCode>
                <c:ptCount val="11"/>
                <c:pt idx="0">
                  <c:v>0.94945658647296971</c:v>
                </c:pt>
                <c:pt idx="1">
                  <c:v>1.1716487383043552</c:v>
                </c:pt>
                <c:pt idx="2">
                  <c:v>1.4724885732501454</c:v>
                </c:pt>
                <c:pt idx="3">
                  <c:v>0.65960604351373708</c:v>
                </c:pt>
                <c:pt idx="4">
                  <c:v>0.43259245686014586</c:v>
                </c:pt>
                <c:pt idx="5">
                  <c:v>0.54687381273468616</c:v>
                </c:pt>
                <c:pt idx="6">
                  <c:v>0.70093840144590425</c:v>
                </c:pt>
                <c:pt idx="7">
                  <c:v>0.91244727593812769</c:v>
                </c:pt>
                <c:pt idx="8">
                  <c:v>1.0144430051813473</c:v>
                </c:pt>
                <c:pt idx="9">
                  <c:v>0.99164596352706746</c:v>
                </c:pt>
                <c:pt idx="10">
                  <c:v>0.82509559237632268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envase'!$P$152:$Z$152</c:f>
              <c:numCache>
                <c:formatCode>0.00</c:formatCode>
                <c:ptCount val="11"/>
                <c:pt idx="0">
                  <c:v>3.1620212089744695</c:v>
                </c:pt>
                <c:pt idx="1">
                  <c:v>3.3078287764241656</c:v>
                </c:pt>
                <c:pt idx="2">
                  <c:v>3.6677779008296962</c:v>
                </c:pt>
                <c:pt idx="3">
                  <c:v>2.7710471875414604</c:v>
                </c:pt>
                <c:pt idx="4">
                  <c:v>2.1672105796172638</c:v>
                </c:pt>
                <c:pt idx="5">
                  <c:v>2.2641352602876132</c:v>
                </c:pt>
                <c:pt idx="6">
                  <c:v>2.8066328771516411</c:v>
                </c:pt>
                <c:pt idx="7">
                  <c:v>3.2484383183817296</c:v>
                </c:pt>
                <c:pt idx="8">
                  <c:v>3.4753915796731514</c:v>
                </c:pt>
                <c:pt idx="9">
                  <c:v>3.4664257026541887</c:v>
                </c:pt>
                <c:pt idx="10">
                  <c:v>3.3359247400921319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varietal'!$P$10:$Z$10</c:f>
              <c:numCache>
                <c:formatCode>0.0</c:formatCode>
                <c:ptCount val="11"/>
                <c:pt idx="0">
                  <c:v>123.61340799999998</c:v>
                </c:pt>
                <c:pt idx="1">
                  <c:v>124.91805599999998</c:v>
                </c:pt>
                <c:pt idx="2">
                  <c:v>117.43960000000001</c:v>
                </c:pt>
                <c:pt idx="3">
                  <c:v>121.9293</c:v>
                </c:pt>
                <c:pt idx="4">
                  <c:v>129.02010000000001</c:v>
                </c:pt>
                <c:pt idx="5">
                  <c:v>158.96039999999999</c:v>
                </c:pt>
                <c:pt idx="6">
                  <c:v>160.96003999999999</c:v>
                </c:pt>
                <c:pt idx="7">
                  <c:v>139.16495599999999</c:v>
                </c:pt>
                <c:pt idx="8">
                  <c:v>124.5684</c:v>
                </c:pt>
                <c:pt idx="9">
                  <c:v>124.2123</c:v>
                </c:pt>
                <c:pt idx="10">
                  <c:v>115.8258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varietal'!$P$28:$Z$28</c:f>
              <c:numCache>
                <c:formatCode>0.0</c:formatCode>
                <c:ptCount val="11"/>
                <c:pt idx="0">
                  <c:v>21.857991999999999</c:v>
                </c:pt>
                <c:pt idx="1">
                  <c:v>19.310276999999999</c:v>
                </c:pt>
                <c:pt idx="2">
                  <c:v>17.739699999999999</c:v>
                </c:pt>
                <c:pt idx="3">
                  <c:v>17.595499999999998</c:v>
                </c:pt>
                <c:pt idx="4">
                  <c:v>19.124000000000002</c:v>
                </c:pt>
                <c:pt idx="5">
                  <c:v>24.098199999999999</c:v>
                </c:pt>
                <c:pt idx="6">
                  <c:v>22.214309999999998</c:v>
                </c:pt>
                <c:pt idx="7">
                  <c:v>19.840672999999999</c:v>
                </c:pt>
                <c:pt idx="8">
                  <c:v>16.126099999999997</c:v>
                </c:pt>
                <c:pt idx="9">
                  <c:v>16.133099999999999</c:v>
                </c:pt>
                <c:pt idx="10">
                  <c:v>15.855699999999999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varietal'!$P$46:$Z$46</c:f>
              <c:numCache>
                <c:formatCode>0.0</c:formatCode>
                <c:ptCount val="11"/>
                <c:pt idx="0">
                  <c:v>2.4088469999999997</c:v>
                </c:pt>
                <c:pt idx="1">
                  <c:v>2.3623339999999997</c:v>
                </c:pt>
                <c:pt idx="2">
                  <c:v>1.9736000000000002</c:v>
                </c:pt>
                <c:pt idx="3">
                  <c:v>7.9449000000000005</c:v>
                </c:pt>
                <c:pt idx="4">
                  <c:v>13.9832</c:v>
                </c:pt>
                <c:pt idx="5">
                  <c:v>6.9920999999999998</c:v>
                </c:pt>
                <c:pt idx="6">
                  <c:v>4.6155099999999996</c:v>
                </c:pt>
                <c:pt idx="7">
                  <c:v>2.7094810000000003</c:v>
                </c:pt>
                <c:pt idx="8">
                  <c:v>1.7570999999999999</c:v>
                </c:pt>
                <c:pt idx="9">
                  <c:v>1.4277</c:v>
                </c:pt>
                <c:pt idx="10">
                  <c:v>0.97460000000000002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varietal'!$P$64:$Z$64</c:f>
              <c:numCache>
                <c:formatCode>0.0</c:formatCode>
                <c:ptCount val="11"/>
                <c:pt idx="0">
                  <c:v>4.435582000000001</c:v>
                </c:pt>
                <c:pt idx="1">
                  <c:v>3.9852229999999995</c:v>
                </c:pt>
                <c:pt idx="2">
                  <c:v>3.152107</c:v>
                </c:pt>
                <c:pt idx="3">
                  <c:v>5.1858000000000004</c:v>
                </c:pt>
                <c:pt idx="4">
                  <c:v>6.7457000000000003</c:v>
                </c:pt>
                <c:pt idx="5">
                  <c:v>8.3539999999999992</c:v>
                </c:pt>
                <c:pt idx="6">
                  <c:v>3.9785799999999996</c:v>
                </c:pt>
                <c:pt idx="7">
                  <c:v>1.977441</c:v>
                </c:pt>
                <c:pt idx="8">
                  <c:v>1.4006000000000003</c:v>
                </c:pt>
                <c:pt idx="9">
                  <c:v>1.5185</c:v>
                </c:pt>
                <c:pt idx="10">
                  <c:v>1.3711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varietal'!$P$82:$Z$82</c:f>
              <c:numCache>
                <c:formatCode>0.0</c:formatCode>
                <c:ptCount val="11"/>
                <c:pt idx="0">
                  <c:v>3.7579009999999995</c:v>
                </c:pt>
                <c:pt idx="1">
                  <c:v>3.5307720000000002</c:v>
                </c:pt>
                <c:pt idx="2">
                  <c:v>3.5133999999999999</c:v>
                </c:pt>
                <c:pt idx="3">
                  <c:v>3.6462000000000003</c:v>
                </c:pt>
                <c:pt idx="4">
                  <c:v>3.2885</c:v>
                </c:pt>
                <c:pt idx="5">
                  <c:v>3.4920000000000004</c:v>
                </c:pt>
                <c:pt idx="6">
                  <c:v>4.4861795000000004</c:v>
                </c:pt>
                <c:pt idx="7">
                  <c:v>4.1495920000000002</c:v>
                </c:pt>
                <c:pt idx="8">
                  <c:v>3.1101999999999999</c:v>
                </c:pt>
                <c:pt idx="9">
                  <c:v>2.6377000000000002</c:v>
                </c:pt>
                <c:pt idx="10">
                  <c:v>2.4283999999999999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varietal'!$P$100:$Z$100</c:f>
              <c:numCache>
                <c:formatCode>0.0</c:formatCode>
                <c:ptCount val="11"/>
                <c:pt idx="0">
                  <c:v>11.947435</c:v>
                </c:pt>
                <c:pt idx="1">
                  <c:v>10.827679</c:v>
                </c:pt>
                <c:pt idx="2">
                  <c:v>10.1335</c:v>
                </c:pt>
                <c:pt idx="3">
                  <c:v>10.0251</c:v>
                </c:pt>
                <c:pt idx="4">
                  <c:v>13.6373</c:v>
                </c:pt>
                <c:pt idx="5">
                  <c:v>16.2959</c:v>
                </c:pt>
                <c:pt idx="6">
                  <c:v>20.291579999999996</c:v>
                </c:pt>
                <c:pt idx="7">
                  <c:v>11.639803000000001</c:v>
                </c:pt>
                <c:pt idx="8">
                  <c:v>8.545399999999999</c:v>
                </c:pt>
                <c:pt idx="9">
                  <c:v>9.7469000000000001</c:v>
                </c:pt>
                <c:pt idx="10">
                  <c:v>8.9715999999999987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varietal'!$P$118:$Z$118</c:f>
              <c:numCache>
                <c:formatCode>0.0</c:formatCode>
                <c:ptCount val="11"/>
                <c:pt idx="0">
                  <c:v>6.9228719999999999</c:v>
                </c:pt>
                <c:pt idx="1">
                  <c:v>5.7320910000000005</c:v>
                </c:pt>
                <c:pt idx="2">
                  <c:v>5.8639999999999999</c:v>
                </c:pt>
                <c:pt idx="3">
                  <c:v>5.4741999999999997</c:v>
                </c:pt>
                <c:pt idx="4">
                  <c:v>5.3124000000000002</c:v>
                </c:pt>
                <c:pt idx="5">
                  <c:v>5.8834999999999997</c:v>
                </c:pt>
                <c:pt idx="6">
                  <c:v>6.2636700000000012</c:v>
                </c:pt>
                <c:pt idx="7">
                  <c:v>4.588546</c:v>
                </c:pt>
                <c:pt idx="8">
                  <c:v>3.7319</c:v>
                </c:pt>
                <c:pt idx="9">
                  <c:v>3.6962999999999999</c:v>
                </c:pt>
                <c:pt idx="10">
                  <c:v>3.6750999999999996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varietal'!$P$136:$Z$136</c:f>
              <c:numCache>
                <c:formatCode>0.0</c:formatCode>
                <c:ptCount val="11"/>
                <c:pt idx="0">
                  <c:v>40.871814000000015</c:v>
                </c:pt>
                <c:pt idx="1">
                  <c:v>37.17293500000001</c:v>
                </c:pt>
                <c:pt idx="2">
                  <c:v>32.5212</c:v>
                </c:pt>
                <c:pt idx="3">
                  <c:v>35.912100000000002</c:v>
                </c:pt>
                <c:pt idx="4">
                  <c:v>40.059199999999997</c:v>
                </c:pt>
                <c:pt idx="5">
                  <c:v>43.925800000000002</c:v>
                </c:pt>
                <c:pt idx="6">
                  <c:v>39.086530499999995</c:v>
                </c:pt>
                <c:pt idx="7">
                  <c:v>26.840907999999995</c:v>
                </c:pt>
                <c:pt idx="8">
                  <c:v>18.714700000000001</c:v>
                </c:pt>
                <c:pt idx="9">
                  <c:v>18.805799999999998</c:v>
                </c:pt>
                <c:pt idx="10">
                  <c:v>18.499599999999997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Abril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varietal'!$P$150:$Z$150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varietal'!$P$154:$Z$154</c:f>
              <c:numCache>
                <c:formatCode>0.0</c:formatCode>
                <c:ptCount val="11"/>
                <c:pt idx="0">
                  <c:v>215.81585100000004</c:v>
                </c:pt>
                <c:pt idx="1">
                  <c:v>207.32515100000003</c:v>
                </c:pt>
                <c:pt idx="2">
                  <c:v>191.845</c:v>
                </c:pt>
                <c:pt idx="3">
                  <c:v>203.49129999999997</c:v>
                </c:pt>
                <c:pt idx="4">
                  <c:v>221.9622</c:v>
                </c:pt>
                <c:pt idx="5">
                  <c:v>268.00189999999998</c:v>
                </c:pt>
                <c:pt idx="6">
                  <c:v>261.89639999999997</c:v>
                </c:pt>
                <c:pt idx="7">
                  <c:v>210.91139999999999</c:v>
                </c:pt>
                <c:pt idx="8">
                  <c:v>177.95439999999999</c:v>
                </c:pt>
                <c:pt idx="9">
                  <c:v>178.17830000000001</c:v>
                </c:pt>
                <c:pt idx="10">
                  <c:v>167.6019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varietal'!$P$171:$Z$171</c:f>
              <c:numCache>
                <c:formatCode>0.0</c:formatCode>
                <c:ptCount val="11"/>
                <c:pt idx="0">
                  <c:v>455.0785800000001</c:v>
                </c:pt>
                <c:pt idx="1">
                  <c:v>474.60085999999995</c:v>
                </c:pt>
                <c:pt idx="2">
                  <c:v>483.19299999999998</c:v>
                </c:pt>
                <c:pt idx="3">
                  <c:v>488.48400000000004</c:v>
                </c:pt>
                <c:pt idx="4">
                  <c:v>465.88799999999998</c:v>
                </c:pt>
                <c:pt idx="5">
                  <c:v>483.64600000000002</c:v>
                </c:pt>
                <c:pt idx="6">
                  <c:v>531.54279999999994</c:v>
                </c:pt>
                <c:pt idx="7">
                  <c:v>461.11766999999998</c:v>
                </c:pt>
                <c:pt idx="8">
                  <c:v>424.35100000000006</c:v>
                </c:pt>
                <c:pt idx="9">
                  <c:v>422.94399999999996</c:v>
                </c:pt>
                <c:pt idx="10">
                  <c:v>387.97399999999993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varietal'!$P$167:$Z$167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varietal'!$P$189:$Z$189</c:f>
              <c:numCache>
                <c:formatCode>0.0</c:formatCode>
                <c:ptCount val="11"/>
                <c:pt idx="0">
                  <c:v>74.853840000000005</c:v>
                </c:pt>
                <c:pt idx="1">
                  <c:v>77.179460000000006</c:v>
                </c:pt>
                <c:pt idx="2">
                  <c:v>73.945999999999998</c:v>
                </c:pt>
                <c:pt idx="3">
                  <c:v>71.646999999999991</c:v>
                </c:pt>
                <c:pt idx="4">
                  <c:v>67.893000000000001</c:v>
                </c:pt>
                <c:pt idx="5">
                  <c:v>71.570000000000007</c:v>
                </c:pt>
                <c:pt idx="6">
                  <c:v>77.367000000000004</c:v>
                </c:pt>
                <c:pt idx="7">
                  <c:v>74.544340000000005</c:v>
                </c:pt>
                <c:pt idx="8">
                  <c:v>61.870000000000005</c:v>
                </c:pt>
                <c:pt idx="9">
                  <c:v>63.430999999999997</c:v>
                </c:pt>
                <c:pt idx="10">
                  <c:v>63.989000000000004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Abril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varietal'!$P$207:$Z$207</c:f>
              <c:numCache>
                <c:formatCode>0.0</c:formatCode>
                <c:ptCount val="11"/>
                <c:pt idx="0">
                  <c:v>7.4653300000000016</c:v>
                </c:pt>
                <c:pt idx="1">
                  <c:v>7.4254300000000004</c:v>
                </c:pt>
                <c:pt idx="2">
                  <c:v>6.8090000000000002</c:v>
                </c:pt>
                <c:pt idx="3">
                  <c:v>7.9630000000000001</c:v>
                </c:pt>
                <c:pt idx="4">
                  <c:v>7.496999999999999</c:v>
                </c:pt>
                <c:pt idx="5">
                  <c:v>9.0790000000000006</c:v>
                </c:pt>
                <c:pt idx="6">
                  <c:v>8.7805</c:v>
                </c:pt>
                <c:pt idx="7">
                  <c:v>6.4556399999999998</c:v>
                </c:pt>
                <c:pt idx="8">
                  <c:v>5.7650000000000006</c:v>
                </c:pt>
                <c:pt idx="9">
                  <c:v>4.7919999999999998</c:v>
                </c:pt>
                <c:pt idx="10">
                  <c:v>3.2869999999999999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varietal'!$P$225:$Z$225</c:f>
              <c:numCache>
                <c:formatCode>0.0</c:formatCode>
                <c:ptCount val="11"/>
                <c:pt idx="0">
                  <c:v>10.992109999999998</c:v>
                </c:pt>
                <c:pt idx="1">
                  <c:v>8.6578999999999997</c:v>
                </c:pt>
                <c:pt idx="2">
                  <c:v>8.1179999999999986</c:v>
                </c:pt>
                <c:pt idx="3">
                  <c:v>8.9669999999999987</c:v>
                </c:pt>
                <c:pt idx="4">
                  <c:v>7.76</c:v>
                </c:pt>
                <c:pt idx="5">
                  <c:v>8.8649999999999984</c:v>
                </c:pt>
                <c:pt idx="6">
                  <c:v>7.3515999999999995</c:v>
                </c:pt>
                <c:pt idx="7">
                  <c:v>5.3429800000000007</c:v>
                </c:pt>
                <c:pt idx="8">
                  <c:v>4.0150600000000001</c:v>
                </c:pt>
                <c:pt idx="9">
                  <c:v>4.4130000000000003</c:v>
                </c:pt>
                <c:pt idx="10">
                  <c:v>4.3529999999999998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varietal'!$P$243:$Z$243</c:f>
              <c:numCache>
                <c:formatCode>0.0</c:formatCode>
                <c:ptCount val="11"/>
                <c:pt idx="0">
                  <c:v>10.807139999999997</c:v>
                </c:pt>
                <c:pt idx="1">
                  <c:v>10.25624</c:v>
                </c:pt>
                <c:pt idx="2">
                  <c:v>10.754999999999999</c:v>
                </c:pt>
                <c:pt idx="3">
                  <c:v>11.306000000000001</c:v>
                </c:pt>
                <c:pt idx="4">
                  <c:v>8.8979999999999997</c:v>
                </c:pt>
                <c:pt idx="5">
                  <c:v>9.020999999999999</c:v>
                </c:pt>
                <c:pt idx="6">
                  <c:v>12.816695000000001</c:v>
                </c:pt>
                <c:pt idx="7">
                  <c:v>12.35233</c:v>
                </c:pt>
                <c:pt idx="8">
                  <c:v>10.225999999999999</c:v>
                </c:pt>
                <c:pt idx="9">
                  <c:v>9.0859999999999985</c:v>
                </c:pt>
                <c:pt idx="10">
                  <c:v>8.0560000000000009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varietal'!$P$261:$Z$261</c:f>
              <c:numCache>
                <c:formatCode>0.0</c:formatCode>
                <c:ptCount val="11"/>
                <c:pt idx="0">
                  <c:v>38.257259999999995</c:v>
                </c:pt>
                <c:pt idx="1">
                  <c:v>35.910160000000005</c:v>
                </c:pt>
                <c:pt idx="2">
                  <c:v>35.551000000000002</c:v>
                </c:pt>
                <c:pt idx="3">
                  <c:v>35.171999999999997</c:v>
                </c:pt>
                <c:pt idx="4">
                  <c:v>38.346000000000004</c:v>
                </c:pt>
                <c:pt idx="5">
                  <c:v>42.545999999999999</c:v>
                </c:pt>
                <c:pt idx="6">
                  <c:v>50.244</c:v>
                </c:pt>
                <c:pt idx="7">
                  <c:v>41.04316</c:v>
                </c:pt>
                <c:pt idx="8">
                  <c:v>35.549999999999997</c:v>
                </c:pt>
                <c:pt idx="9">
                  <c:v>39.585000000000001</c:v>
                </c:pt>
                <c:pt idx="10">
                  <c:v>37.162999999999997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varietal'!$P$279:$Z$279</c:f>
              <c:numCache>
                <c:formatCode>0.0</c:formatCode>
                <c:ptCount val="11"/>
                <c:pt idx="0">
                  <c:v>16.765579999999996</c:v>
                </c:pt>
                <c:pt idx="1">
                  <c:v>14.6281</c:v>
                </c:pt>
                <c:pt idx="2">
                  <c:v>14.196</c:v>
                </c:pt>
                <c:pt idx="3">
                  <c:v>13.420999999999999</c:v>
                </c:pt>
                <c:pt idx="4">
                  <c:v>12.305000000000001</c:v>
                </c:pt>
                <c:pt idx="5">
                  <c:v>11.253</c:v>
                </c:pt>
                <c:pt idx="6">
                  <c:v>12.874700000000001</c:v>
                </c:pt>
                <c:pt idx="7">
                  <c:v>11.42065</c:v>
                </c:pt>
                <c:pt idx="8">
                  <c:v>10.27</c:v>
                </c:pt>
                <c:pt idx="9">
                  <c:v>11.248000000000001</c:v>
                </c:pt>
                <c:pt idx="10">
                  <c:v>11.409000000000001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varietal'!$P$297:$Z$297</c:f>
              <c:numCache>
                <c:formatCode>0.0</c:formatCode>
                <c:ptCount val="11"/>
                <c:pt idx="0">
                  <c:v>118.74412</c:v>
                </c:pt>
                <c:pt idx="1">
                  <c:v>110.11897999999999</c:v>
                </c:pt>
                <c:pt idx="2">
                  <c:v>107.07399999999998</c:v>
                </c:pt>
                <c:pt idx="3">
                  <c:v>108.66099999999999</c:v>
                </c:pt>
                <c:pt idx="4">
                  <c:v>102.87599999999999</c:v>
                </c:pt>
                <c:pt idx="5">
                  <c:v>105.37499999999999</c:v>
                </c:pt>
                <c:pt idx="6">
                  <c:v>110.29470500000001</c:v>
                </c:pt>
                <c:pt idx="7">
                  <c:v>97.665230000000008</c:v>
                </c:pt>
                <c:pt idx="8">
                  <c:v>78.560940000000002</c:v>
                </c:pt>
                <c:pt idx="9">
                  <c:v>83.544000000000011</c:v>
                </c:pt>
                <c:pt idx="10">
                  <c:v>76.066999999999993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Abril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varietal'!$P$315:$Z$315</c:f>
              <c:numCache>
                <c:formatCode>0.0</c:formatCode>
                <c:ptCount val="11"/>
                <c:pt idx="0">
                  <c:v>732.96396000000004</c:v>
                </c:pt>
                <c:pt idx="1">
                  <c:v>738.77712999999994</c:v>
                </c:pt>
                <c:pt idx="2">
                  <c:v>739.64199999999994</c:v>
                </c:pt>
                <c:pt idx="3">
                  <c:v>745.62100000000009</c:v>
                </c:pt>
                <c:pt idx="4">
                  <c:v>711.83999999999992</c:v>
                </c:pt>
                <c:pt idx="5">
                  <c:v>742.36300000000006</c:v>
                </c:pt>
                <c:pt idx="6">
                  <c:v>811.27199999999993</c:v>
                </c:pt>
                <c:pt idx="7">
                  <c:v>709.94200000000001</c:v>
                </c:pt>
                <c:pt idx="8">
                  <c:v>630.60799999999995</c:v>
                </c:pt>
                <c:pt idx="9">
                  <c:v>639.04300000000001</c:v>
                </c:pt>
                <c:pt idx="10">
                  <c:v>592.298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varietal'!$P$328:$Z$328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varietal'!$P$332:$Z$332</c:f>
              <c:numCache>
                <c:formatCode>0.00</c:formatCode>
                <c:ptCount val="11"/>
                <c:pt idx="0">
                  <c:v>3.6814661723427298</c:v>
                </c:pt>
                <c:pt idx="1">
                  <c:v>3.7992975170859209</c:v>
                </c:pt>
                <c:pt idx="2">
                  <c:v>4.1143958255988604</c:v>
                </c:pt>
                <c:pt idx="3">
                  <c:v>4.0062888903651546</c:v>
                </c:pt>
                <c:pt idx="4">
                  <c:v>3.6109722438596772</c:v>
                </c:pt>
                <c:pt idx="5">
                  <c:v>3.0425565109297663</c:v>
                </c:pt>
                <c:pt idx="6">
                  <c:v>3.3023277081690585</c:v>
                </c:pt>
                <c:pt idx="7">
                  <c:v>3.313461113011813</c:v>
                </c:pt>
                <c:pt idx="8">
                  <c:v>3.4065702056059166</c:v>
                </c:pt>
                <c:pt idx="9">
                  <c:v>3.4050090047442962</c:v>
                </c:pt>
                <c:pt idx="10">
                  <c:v>3.34963367401736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varietal'!$P$346:$Z$346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varietal'!$P$350:$Z$350</c:f>
              <c:numCache>
                <c:formatCode>0.00</c:formatCode>
                <c:ptCount val="11"/>
                <c:pt idx="0">
                  <c:v>3.4245524474526299</c:v>
                </c:pt>
                <c:pt idx="1">
                  <c:v>3.9968075030720693</c:v>
                </c:pt>
                <c:pt idx="2">
                  <c:v>4.1683906717700978</c:v>
                </c:pt>
                <c:pt idx="3">
                  <c:v>4.0718933818305816</c:v>
                </c:pt>
                <c:pt idx="4">
                  <c:v>3.5501464128843336</c:v>
                </c:pt>
                <c:pt idx="5">
                  <c:v>2.9699313641682785</c:v>
                </c:pt>
                <c:pt idx="6">
                  <c:v>3.4827550349301877</c:v>
                </c:pt>
                <c:pt idx="7">
                  <c:v>3.7571477540101594</c:v>
                </c:pt>
                <c:pt idx="8">
                  <c:v>3.8366375006976279</c:v>
                </c:pt>
                <c:pt idx="9">
                  <c:v>3.931730417588684</c:v>
                </c:pt>
                <c:pt idx="10">
                  <c:v>4.0357095555541544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varietal'!$P$368:$Z$368</c:f>
              <c:numCache>
                <c:formatCode>0.00</c:formatCode>
                <c:ptCount val="11"/>
                <c:pt idx="0">
                  <c:v>3.0991299987089267</c:v>
                </c:pt>
                <c:pt idx="1">
                  <c:v>3.1432600131903454</c:v>
                </c:pt>
                <c:pt idx="2">
                  <c:v>3.4500405350628292</c:v>
                </c:pt>
                <c:pt idx="3">
                  <c:v>1.0022781910407934</c:v>
                </c:pt>
                <c:pt idx="4">
                  <c:v>0.53614337204645568</c:v>
                </c:pt>
                <c:pt idx="5">
                  <c:v>1.2984654109638021</c:v>
                </c:pt>
                <c:pt idx="6">
                  <c:v>1.9023899850720725</c:v>
                </c:pt>
                <c:pt idx="7">
                  <c:v>2.3826112823821237</c:v>
                </c:pt>
                <c:pt idx="8">
                  <c:v>3.2809743327073022</c:v>
                </c:pt>
                <c:pt idx="9">
                  <c:v>3.3564474329340896</c:v>
                </c:pt>
                <c:pt idx="10">
                  <c:v>3.3726657090088241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varietal'!$P$386:$Z$386</c:f>
              <c:numCache>
                <c:formatCode>0.00</c:formatCode>
                <c:ptCount val="11"/>
                <c:pt idx="0">
                  <c:v>2.4781663375854612</c:v>
                </c:pt>
                <c:pt idx="1">
                  <c:v>2.1725007609360882</c:v>
                </c:pt>
                <c:pt idx="2">
                  <c:v>2.5754201871954217</c:v>
                </c:pt>
                <c:pt idx="3">
                  <c:v>1.7291449728103665</c:v>
                </c:pt>
                <c:pt idx="4">
                  <c:v>1.1503624531182828</c:v>
                </c:pt>
                <c:pt idx="5">
                  <c:v>1.0611683026095282</c:v>
                </c:pt>
                <c:pt idx="6">
                  <c:v>1.8477949419139492</c:v>
                </c:pt>
                <c:pt idx="7">
                  <c:v>2.7019668349144177</c:v>
                </c:pt>
                <c:pt idx="8">
                  <c:v>2.8666714265314859</c:v>
                </c:pt>
                <c:pt idx="9">
                  <c:v>2.9061573921633195</c:v>
                </c:pt>
                <c:pt idx="10">
                  <c:v>3.1748231347093574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varietal'!$P$404:$Z$404</c:f>
              <c:numCache>
                <c:formatCode>0.00</c:formatCode>
                <c:ptCount val="11"/>
                <c:pt idx="0">
                  <c:v>2.8758447867572876</c:v>
                </c:pt>
                <c:pt idx="1">
                  <c:v>2.9048151509075066</c:v>
                </c:pt>
                <c:pt idx="2">
                  <c:v>3.0611373598223941</c:v>
                </c:pt>
                <c:pt idx="3">
                  <c:v>3.1007624376062748</c:v>
                </c:pt>
                <c:pt idx="4">
                  <c:v>2.705792914702752</c:v>
                </c:pt>
                <c:pt idx="5">
                  <c:v>2.5833333333333326</c:v>
                </c:pt>
                <c:pt idx="6">
                  <c:v>2.8569287073778478</c:v>
                </c:pt>
                <c:pt idx="7">
                  <c:v>2.9767577149753519</c:v>
                </c:pt>
                <c:pt idx="8">
                  <c:v>3.2878914539257926</c:v>
                </c:pt>
                <c:pt idx="9">
                  <c:v>3.4446677029230002</c:v>
                </c:pt>
                <c:pt idx="10">
                  <c:v>3.3174106407511124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 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varietal'!$P$422:$Z$422</c:f>
              <c:numCache>
                <c:formatCode>0.00</c:formatCode>
                <c:ptCount val="11"/>
                <c:pt idx="0">
                  <c:v>3.2021316709402474</c:v>
                </c:pt>
                <c:pt idx="1">
                  <c:v>3.3165150167455097</c:v>
                </c:pt>
                <c:pt idx="2">
                  <c:v>3.5082646666995609</c:v>
                </c:pt>
                <c:pt idx="3">
                  <c:v>3.508393931232606</c:v>
                </c:pt>
                <c:pt idx="4">
                  <c:v>2.8118469198448377</c:v>
                </c:pt>
                <c:pt idx="5">
                  <c:v>2.6108407636276612</c:v>
                </c:pt>
                <c:pt idx="6">
                  <c:v>2.4761009246199661</c:v>
                </c:pt>
                <c:pt idx="7">
                  <c:v>3.5261043507351455</c:v>
                </c:pt>
                <c:pt idx="8">
                  <c:v>4.160132937018747</c:v>
                </c:pt>
                <c:pt idx="9">
                  <c:v>4.061291282356442</c:v>
                </c:pt>
                <c:pt idx="10">
                  <c:v>4.1422934593606495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Abril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varietal'!$P$440:$Z$440</c:f>
              <c:numCache>
                <c:formatCode>0.00</c:formatCode>
                <c:ptCount val="11"/>
                <c:pt idx="0">
                  <c:v>2.4217665731794544</c:v>
                </c:pt>
                <c:pt idx="1">
                  <c:v>2.551965766070357</c:v>
                </c:pt>
                <c:pt idx="2">
                  <c:v>2.4208731241473398</c:v>
                </c:pt>
                <c:pt idx="3">
                  <c:v>2.4516824376164554</c:v>
                </c:pt>
                <c:pt idx="4">
                  <c:v>2.3162788946615467</c:v>
                </c:pt>
                <c:pt idx="5">
                  <c:v>1.9126370357780234</c:v>
                </c:pt>
                <c:pt idx="6">
                  <c:v>2.0554563059675872</c:v>
                </c:pt>
                <c:pt idx="7">
                  <c:v>2.488947479223266</c:v>
                </c:pt>
                <c:pt idx="8">
                  <c:v>2.7519494091481551</c:v>
                </c:pt>
                <c:pt idx="9">
                  <c:v>3.0430430430430433</c:v>
                </c:pt>
                <c:pt idx="10">
                  <c:v>3.1044053223041557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157162</xdr:colOff>
      <xdr:row>3</xdr:row>
      <xdr:rowOff>190500</xdr:rowOff>
    </xdr:from>
    <xdr:to>
      <xdr:col>33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128587</xdr:colOff>
      <xdr:row>21</xdr:row>
      <xdr:rowOff>190500</xdr:rowOff>
    </xdr:from>
    <xdr:to>
      <xdr:col>33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157162</xdr:colOff>
      <xdr:row>39</xdr:row>
      <xdr:rowOff>190500</xdr:rowOff>
    </xdr:from>
    <xdr:to>
      <xdr:col>33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176212</xdr:colOff>
      <xdr:row>58</xdr:row>
      <xdr:rowOff>0</xdr:rowOff>
    </xdr:from>
    <xdr:to>
      <xdr:col>33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166687</xdr:colOff>
      <xdr:row>3</xdr:row>
      <xdr:rowOff>180975</xdr:rowOff>
    </xdr:from>
    <xdr:to>
      <xdr:col>34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138112</xdr:colOff>
      <xdr:row>21</xdr:row>
      <xdr:rowOff>171450</xdr:rowOff>
    </xdr:from>
    <xdr:to>
      <xdr:col>34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147637</xdr:colOff>
      <xdr:row>39</xdr:row>
      <xdr:rowOff>180975</xdr:rowOff>
    </xdr:from>
    <xdr:to>
      <xdr:col>34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157162</xdr:colOff>
      <xdr:row>56</xdr:row>
      <xdr:rowOff>180975</xdr:rowOff>
    </xdr:from>
    <xdr:to>
      <xdr:col>34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138112</xdr:colOff>
      <xdr:row>74</xdr:row>
      <xdr:rowOff>190500</xdr:rowOff>
    </xdr:from>
    <xdr:to>
      <xdr:col>34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128587</xdr:colOff>
      <xdr:row>93</xdr:row>
      <xdr:rowOff>0</xdr:rowOff>
    </xdr:from>
    <xdr:to>
      <xdr:col>34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138112</xdr:colOff>
      <xdr:row>109</xdr:row>
      <xdr:rowOff>190500</xdr:rowOff>
    </xdr:from>
    <xdr:to>
      <xdr:col>34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128587</xdr:colOff>
      <xdr:row>128</xdr:row>
      <xdr:rowOff>0</xdr:rowOff>
    </xdr:from>
    <xdr:to>
      <xdr:col>34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128587</xdr:colOff>
      <xdr:row>146</xdr:row>
      <xdr:rowOff>0</xdr:rowOff>
    </xdr:from>
    <xdr:to>
      <xdr:col>34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157161</xdr:colOff>
      <xdr:row>3</xdr:row>
      <xdr:rowOff>180975</xdr:rowOff>
    </xdr:from>
    <xdr:to>
      <xdr:col>34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128586</xdr:colOff>
      <xdr:row>22</xdr:row>
      <xdr:rowOff>0</xdr:rowOff>
    </xdr:from>
    <xdr:to>
      <xdr:col>34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109536</xdr:colOff>
      <xdr:row>39</xdr:row>
      <xdr:rowOff>180975</xdr:rowOff>
    </xdr:from>
    <xdr:to>
      <xdr:col>34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57</xdr:row>
      <xdr:rowOff>190500</xdr:rowOff>
    </xdr:from>
    <xdr:to>
      <xdr:col>34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109536</xdr:colOff>
      <xdr:row>75</xdr:row>
      <xdr:rowOff>190500</xdr:rowOff>
    </xdr:from>
    <xdr:to>
      <xdr:col>34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119061</xdr:colOff>
      <xdr:row>93</xdr:row>
      <xdr:rowOff>190500</xdr:rowOff>
    </xdr:from>
    <xdr:to>
      <xdr:col>34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119061</xdr:colOff>
      <xdr:row>112</xdr:row>
      <xdr:rowOff>9525</xdr:rowOff>
    </xdr:from>
    <xdr:to>
      <xdr:col>34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147636</xdr:colOff>
      <xdr:row>130</xdr:row>
      <xdr:rowOff>0</xdr:rowOff>
    </xdr:from>
    <xdr:to>
      <xdr:col>34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138111</xdr:colOff>
      <xdr:row>148</xdr:row>
      <xdr:rowOff>19050</xdr:rowOff>
    </xdr:from>
    <xdr:to>
      <xdr:col>34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128586</xdr:colOff>
      <xdr:row>164</xdr:row>
      <xdr:rowOff>180975</xdr:rowOff>
    </xdr:from>
    <xdr:to>
      <xdr:col>34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138111</xdr:colOff>
      <xdr:row>182</xdr:row>
      <xdr:rowOff>190500</xdr:rowOff>
    </xdr:from>
    <xdr:to>
      <xdr:col>34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176211</xdr:colOff>
      <xdr:row>200</xdr:row>
      <xdr:rowOff>190500</xdr:rowOff>
    </xdr:from>
    <xdr:to>
      <xdr:col>34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128586</xdr:colOff>
      <xdr:row>218</xdr:row>
      <xdr:rowOff>190500</xdr:rowOff>
    </xdr:from>
    <xdr:to>
      <xdr:col>34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119061</xdr:colOff>
      <xdr:row>237</xdr:row>
      <xdr:rowOff>0</xdr:rowOff>
    </xdr:from>
    <xdr:to>
      <xdr:col>34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128586</xdr:colOff>
      <xdr:row>254</xdr:row>
      <xdr:rowOff>180975</xdr:rowOff>
    </xdr:from>
    <xdr:to>
      <xdr:col>34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128586</xdr:colOff>
      <xdr:row>272</xdr:row>
      <xdr:rowOff>190500</xdr:rowOff>
    </xdr:from>
    <xdr:to>
      <xdr:col>34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147636</xdr:colOff>
      <xdr:row>290</xdr:row>
      <xdr:rowOff>180975</xdr:rowOff>
    </xdr:from>
    <xdr:to>
      <xdr:col>34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138111</xdr:colOff>
      <xdr:row>309</xdr:row>
      <xdr:rowOff>0</xdr:rowOff>
    </xdr:from>
    <xdr:to>
      <xdr:col>34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100011</xdr:colOff>
      <xdr:row>325</xdr:row>
      <xdr:rowOff>180975</xdr:rowOff>
    </xdr:from>
    <xdr:to>
      <xdr:col>34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119061</xdr:colOff>
      <xdr:row>344</xdr:row>
      <xdr:rowOff>9525</xdr:rowOff>
    </xdr:from>
    <xdr:to>
      <xdr:col>34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128586</xdr:colOff>
      <xdr:row>362</xdr:row>
      <xdr:rowOff>9525</xdr:rowOff>
    </xdr:from>
    <xdr:to>
      <xdr:col>34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100011</xdr:colOff>
      <xdr:row>380</xdr:row>
      <xdr:rowOff>0</xdr:rowOff>
    </xdr:from>
    <xdr:to>
      <xdr:col>34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109536</xdr:colOff>
      <xdr:row>398</xdr:row>
      <xdr:rowOff>0</xdr:rowOff>
    </xdr:from>
    <xdr:to>
      <xdr:col>34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119061</xdr:colOff>
      <xdr:row>415</xdr:row>
      <xdr:rowOff>171450</xdr:rowOff>
    </xdr:from>
    <xdr:to>
      <xdr:col>34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119061</xdr:colOff>
      <xdr:row>433</xdr:row>
      <xdr:rowOff>190500</xdr:rowOff>
    </xdr:from>
    <xdr:to>
      <xdr:col>34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128586</xdr:colOff>
      <xdr:row>452</xdr:row>
      <xdr:rowOff>0</xdr:rowOff>
    </xdr:from>
    <xdr:to>
      <xdr:col>34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147636</xdr:colOff>
      <xdr:row>470</xdr:row>
      <xdr:rowOff>0</xdr:rowOff>
    </xdr:from>
    <xdr:to>
      <xdr:col>34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142874</xdr:colOff>
      <xdr:row>3</xdr:row>
      <xdr:rowOff>152400</xdr:rowOff>
    </xdr:from>
    <xdr:to>
      <xdr:col>35</xdr:col>
      <xdr:colOff>190500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123824</xdr:colOff>
      <xdr:row>21</xdr:row>
      <xdr:rowOff>142875</xdr:rowOff>
    </xdr:from>
    <xdr:to>
      <xdr:col>35</xdr:col>
      <xdr:colOff>171450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19049</xdr:colOff>
      <xdr:row>39</xdr:row>
      <xdr:rowOff>152400</xdr:rowOff>
    </xdr:from>
    <xdr:to>
      <xdr:col>35</xdr:col>
      <xdr:colOff>209550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9524</xdr:colOff>
      <xdr:row>58</xdr:row>
      <xdr:rowOff>0</xdr:rowOff>
    </xdr:from>
    <xdr:to>
      <xdr:col>35</xdr:col>
      <xdr:colOff>200025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</xdr:row>
      <xdr:rowOff>180975</xdr:rowOff>
    </xdr:from>
    <xdr:to>
      <xdr:col>34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190500</xdr:rowOff>
    </xdr:from>
    <xdr:to>
      <xdr:col>34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37</xdr:row>
      <xdr:rowOff>180975</xdr:rowOff>
    </xdr:from>
    <xdr:to>
      <xdr:col>34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54</xdr:row>
      <xdr:rowOff>180975</xdr:rowOff>
    </xdr:from>
    <xdr:to>
      <xdr:col>34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71</xdr:row>
      <xdr:rowOff>180975</xdr:rowOff>
    </xdr:from>
    <xdr:to>
      <xdr:col>34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295275</xdr:colOff>
      <xdr:row>88</xdr:row>
      <xdr:rowOff>190500</xdr:rowOff>
    </xdr:from>
    <xdr:to>
      <xdr:col>34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219075</xdr:colOff>
      <xdr:row>106</xdr:row>
      <xdr:rowOff>0</xdr:rowOff>
    </xdr:from>
    <xdr:to>
      <xdr:col>34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209550</xdr:colOff>
      <xdr:row>122</xdr:row>
      <xdr:rowOff>180975</xdr:rowOff>
    </xdr:from>
    <xdr:to>
      <xdr:col>34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247649</xdr:colOff>
      <xdr:row>4</xdr:row>
      <xdr:rowOff>0</xdr:rowOff>
    </xdr:from>
    <xdr:to>
      <xdr:col>35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228599</xdr:colOff>
      <xdr:row>21</xdr:row>
      <xdr:rowOff>161925</xdr:rowOff>
    </xdr:from>
    <xdr:to>
      <xdr:col>34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209549</xdr:colOff>
      <xdr:row>39</xdr:row>
      <xdr:rowOff>152400</xdr:rowOff>
    </xdr:from>
    <xdr:to>
      <xdr:col>34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171449</xdr:colOff>
      <xdr:row>58</xdr:row>
      <xdr:rowOff>0</xdr:rowOff>
    </xdr:from>
    <xdr:to>
      <xdr:col>34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185736</xdr:colOff>
      <xdr:row>3</xdr:row>
      <xdr:rowOff>190500</xdr:rowOff>
    </xdr:from>
    <xdr:to>
      <xdr:col>34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176211</xdr:colOff>
      <xdr:row>22</xdr:row>
      <xdr:rowOff>0</xdr:rowOff>
    </xdr:from>
    <xdr:to>
      <xdr:col>34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166686</xdr:colOff>
      <xdr:row>40</xdr:row>
      <xdr:rowOff>0</xdr:rowOff>
    </xdr:from>
    <xdr:to>
      <xdr:col>34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157161</xdr:colOff>
      <xdr:row>58</xdr:row>
      <xdr:rowOff>0</xdr:rowOff>
    </xdr:from>
    <xdr:to>
      <xdr:col>34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176211</xdr:colOff>
      <xdr:row>75</xdr:row>
      <xdr:rowOff>190500</xdr:rowOff>
    </xdr:from>
    <xdr:to>
      <xdr:col>34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4</xdr:row>
      <xdr:rowOff>9525</xdr:rowOff>
    </xdr:from>
    <xdr:to>
      <xdr:col>34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133349</xdr:colOff>
      <xdr:row>21</xdr:row>
      <xdr:rowOff>190500</xdr:rowOff>
    </xdr:from>
    <xdr:to>
      <xdr:col>34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161924</xdr:colOff>
      <xdr:row>39</xdr:row>
      <xdr:rowOff>190500</xdr:rowOff>
    </xdr:from>
    <xdr:to>
      <xdr:col>34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152399</xdr:colOff>
      <xdr:row>57</xdr:row>
      <xdr:rowOff>190500</xdr:rowOff>
    </xdr:from>
    <xdr:to>
      <xdr:col>34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180976</xdr:colOff>
      <xdr:row>76</xdr:row>
      <xdr:rowOff>0</xdr:rowOff>
    </xdr:from>
    <xdr:to>
      <xdr:col>34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171450</xdr:colOff>
      <xdr:row>94</xdr:row>
      <xdr:rowOff>19050</xdr:rowOff>
    </xdr:from>
    <xdr:to>
      <xdr:col>34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180975</xdr:colOff>
      <xdr:row>111</xdr:row>
      <xdr:rowOff>190500</xdr:rowOff>
    </xdr:from>
    <xdr:to>
      <xdr:col>34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190500</xdr:colOff>
      <xdr:row>130</xdr:row>
      <xdr:rowOff>0</xdr:rowOff>
    </xdr:from>
    <xdr:to>
      <xdr:col>34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161925</xdr:colOff>
      <xdr:row>147</xdr:row>
      <xdr:rowOff>180975</xdr:rowOff>
    </xdr:from>
    <xdr:to>
      <xdr:col>34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  <row r="436">
          <cell r="B436">
            <v>175230</v>
          </cell>
          <cell r="C436">
            <v>438461</v>
          </cell>
          <cell r="F436">
            <v>26686</v>
          </cell>
          <cell r="H436">
            <v>644104</v>
          </cell>
        </row>
        <row r="437">
          <cell r="B437">
            <v>132868</v>
          </cell>
          <cell r="C437">
            <v>408849</v>
          </cell>
          <cell r="F437">
            <v>12764</v>
          </cell>
          <cell r="H437">
            <v>555883</v>
          </cell>
        </row>
        <row r="438">
          <cell r="B438">
            <v>119608</v>
          </cell>
          <cell r="C438">
            <v>369873</v>
          </cell>
          <cell r="F438">
            <v>12701</v>
          </cell>
          <cell r="H438">
            <v>504918</v>
          </cell>
        </row>
        <row r="439">
          <cell r="B439">
            <v>149514</v>
          </cell>
          <cell r="C439">
            <v>434185</v>
          </cell>
          <cell r="F439">
            <v>17369</v>
          </cell>
          <cell r="H439">
            <v>603391</v>
          </cell>
        </row>
        <row r="440">
          <cell r="B440">
            <v>138689</v>
          </cell>
          <cell r="C440">
            <v>422581</v>
          </cell>
          <cell r="F440">
            <v>18407</v>
          </cell>
          <cell r="H440">
            <v>581651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31130</v>
          </cell>
          <cell r="D424">
            <v>120214</v>
          </cell>
          <cell r="E424">
            <v>35821</v>
          </cell>
          <cell r="F424">
            <v>2840</v>
          </cell>
          <cell r="G424">
            <v>38661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  <row r="435">
          <cell r="B435">
            <v>129317</v>
          </cell>
          <cell r="C435">
            <v>38423</v>
          </cell>
          <cell r="D435">
            <v>167740</v>
          </cell>
          <cell r="E435">
            <v>54545</v>
          </cell>
          <cell r="F435">
            <v>2560</v>
          </cell>
          <cell r="G435">
            <v>57105</v>
          </cell>
        </row>
        <row r="436">
          <cell r="B436">
            <v>92152</v>
          </cell>
          <cell r="C436">
            <v>49530</v>
          </cell>
          <cell r="D436">
            <v>141682</v>
          </cell>
          <cell r="E436">
            <v>37688</v>
          </cell>
          <cell r="F436">
            <v>3084</v>
          </cell>
          <cell r="G436">
            <v>40772</v>
          </cell>
        </row>
        <row r="437">
          <cell r="B437">
            <v>98182</v>
          </cell>
          <cell r="C437">
            <v>56589</v>
          </cell>
          <cell r="D437">
            <v>154771</v>
          </cell>
          <cell r="E437">
            <v>41354</v>
          </cell>
          <cell r="F437">
            <v>4607</v>
          </cell>
          <cell r="G437">
            <v>45961</v>
          </cell>
        </row>
        <row r="438">
          <cell r="B438">
            <v>124713</v>
          </cell>
          <cell r="C438">
            <v>56926</v>
          </cell>
          <cell r="D438">
            <v>181639</v>
          </cell>
          <cell r="E438">
            <v>53232</v>
          </cell>
          <cell r="F438">
            <v>4190</v>
          </cell>
          <cell r="G438">
            <v>57422</v>
          </cell>
        </row>
        <row r="439">
          <cell r="B439">
            <v>137082</v>
          </cell>
          <cell r="C439">
            <v>67873</v>
          </cell>
          <cell r="D439">
            <v>204955</v>
          </cell>
          <cell r="E439">
            <v>56157</v>
          </cell>
          <cell r="F439">
            <v>4988</v>
          </cell>
          <cell r="G439">
            <v>61145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  <row r="435">
          <cell r="B435">
            <v>95713</v>
          </cell>
          <cell r="C435">
            <v>11001</v>
          </cell>
          <cell r="D435">
            <v>762</v>
          </cell>
          <cell r="E435">
            <v>1325</v>
          </cell>
          <cell r="F435">
            <v>1459</v>
          </cell>
          <cell r="G435">
            <v>5859</v>
          </cell>
          <cell r="H435">
            <v>2212</v>
          </cell>
          <cell r="I435">
            <v>15521</v>
          </cell>
          <cell r="J435">
            <v>133852</v>
          </cell>
          <cell r="M435">
            <v>29950</v>
          </cell>
          <cell r="N435">
            <v>4060</v>
          </cell>
          <cell r="O435">
            <v>276</v>
          </cell>
          <cell r="P435">
            <v>351</v>
          </cell>
          <cell r="Q435">
            <v>480</v>
          </cell>
          <cell r="R435">
            <v>2255</v>
          </cell>
          <cell r="S435">
            <v>758</v>
          </cell>
          <cell r="T435">
            <v>4964</v>
          </cell>
          <cell r="U435">
            <v>43094</v>
          </cell>
        </row>
        <row r="436">
          <cell r="B436">
            <v>93310</v>
          </cell>
          <cell r="C436">
            <v>13051</v>
          </cell>
          <cell r="D436">
            <v>1159</v>
          </cell>
          <cell r="E436">
            <v>326</v>
          </cell>
          <cell r="F436">
            <v>2181</v>
          </cell>
          <cell r="G436">
            <v>6100</v>
          </cell>
          <cell r="H436">
            <v>2689</v>
          </cell>
          <cell r="I436">
            <v>14356</v>
          </cell>
          <cell r="J436">
            <v>133172</v>
          </cell>
          <cell r="M436">
            <v>33868</v>
          </cell>
          <cell r="N436">
            <v>4905</v>
          </cell>
          <cell r="O436">
            <v>339</v>
          </cell>
          <cell r="P436">
            <v>171</v>
          </cell>
          <cell r="Q436">
            <v>775</v>
          </cell>
          <cell r="R436">
            <v>2739</v>
          </cell>
          <cell r="S436">
            <v>762</v>
          </cell>
          <cell r="T436">
            <v>6534</v>
          </cell>
          <cell r="U436">
            <v>50093</v>
          </cell>
        </row>
        <row r="437">
          <cell r="B437">
            <v>71556</v>
          </cell>
          <cell r="C437">
            <v>10168</v>
          </cell>
          <cell r="D437">
            <v>658</v>
          </cell>
          <cell r="E437">
            <v>536</v>
          </cell>
          <cell r="F437">
            <v>1374</v>
          </cell>
          <cell r="G437">
            <v>6530</v>
          </cell>
          <cell r="H437">
            <v>2344</v>
          </cell>
          <cell r="I437">
            <v>11865</v>
          </cell>
          <cell r="J437">
            <v>105031</v>
          </cell>
          <cell r="M437">
            <v>22781</v>
          </cell>
          <cell r="N437">
            <v>4310</v>
          </cell>
          <cell r="O437">
            <v>225</v>
          </cell>
          <cell r="P437">
            <v>268</v>
          </cell>
          <cell r="Q437">
            <v>450</v>
          </cell>
          <cell r="R437">
            <v>2424</v>
          </cell>
          <cell r="S437">
            <v>625</v>
          </cell>
          <cell r="T437">
            <v>4258</v>
          </cell>
          <cell r="U437">
            <v>35341</v>
          </cell>
        </row>
        <row r="438">
          <cell r="B438">
            <v>88614</v>
          </cell>
          <cell r="C438">
            <v>14476</v>
          </cell>
          <cell r="D438"/>
          <cell r="E438">
            <v>810</v>
          </cell>
          <cell r="F438">
            <v>1457</v>
          </cell>
          <cell r="G438">
            <v>5210</v>
          </cell>
          <cell r="H438">
            <v>1374</v>
          </cell>
          <cell r="I438">
            <v>11838</v>
          </cell>
          <cell r="J438">
            <v>123779</v>
          </cell>
          <cell r="M438">
            <v>26307</v>
          </cell>
          <cell r="N438">
            <v>5741</v>
          </cell>
          <cell r="O438"/>
          <cell r="P438">
            <v>253</v>
          </cell>
          <cell r="Q438">
            <v>479</v>
          </cell>
          <cell r="R438">
            <v>2135</v>
          </cell>
          <cell r="S438">
            <v>550</v>
          </cell>
          <cell r="T438">
            <v>5418</v>
          </cell>
          <cell r="U438">
            <v>40883</v>
          </cell>
        </row>
        <row r="439">
          <cell r="B439">
            <v>98062</v>
          </cell>
          <cell r="C439">
            <v>14485</v>
          </cell>
          <cell r="D439">
            <v>897</v>
          </cell>
          <cell r="E439">
            <v>1444</v>
          </cell>
          <cell r="F439">
            <v>1912</v>
          </cell>
          <cell r="G439">
            <v>8754</v>
          </cell>
          <cell r="H439">
            <v>2943</v>
          </cell>
          <cell r="I439">
            <v>18887</v>
          </cell>
          <cell r="J439">
            <v>147384</v>
          </cell>
          <cell r="M439">
            <v>31091</v>
          </cell>
          <cell r="N439">
            <v>6342</v>
          </cell>
          <cell r="O439">
            <v>304</v>
          </cell>
          <cell r="P439">
            <v>562</v>
          </cell>
          <cell r="Q439">
            <v>670</v>
          </cell>
          <cell r="R439">
            <v>3582</v>
          </cell>
          <cell r="S439">
            <v>802</v>
          </cell>
          <cell r="T439">
            <v>7992</v>
          </cell>
          <cell r="U439">
            <v>51345</v>
          </cell>
        </row>
        <row r="440">
          <cell r="B440">
            <v>113764</v>
          </cell>
          <cell r="C440">
            <v>15940</v>
          </cell>
          <cell r="D440">
            <v>713</v>
          </cell>
          <cell r="E440">
            <v>916</v>
          </cell>
          <cell r="F440">
            <v>2116</v>
          </cell>
          <cell r="G440">
            <v>9463</v>
          </cell>
          <cell r="H440">
            <v>2949</v>
          </cell>
          <cell r="I440">
            <v>16605</v>
          </cell>
          <cell r="J440">
            <v>162466</v>
          </cell>
          <cell r="M440">
            <v>35757</v>
          </cell>
          <cell r="N440">
            <v>6533</v>
          </cell>
          <cell r="O440">
            <v>223</v>
          </cell>
          <cell r="P440">
            <v>285</v>
          </cell>
          <cell r="Q440">
            <v>700</v>
          </cell>
          <cell r="R440">
            <v>4033</v>
          </cell>
          <cell r="S440">
            <v>792</v>
          </cell>
          <cell r="T440">
            <v>6794</v>
          </cell>
          <cell r="U440">
            <v>55117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40557.592813990166</v>
          </cell>
          <cell r="X545">
            <v>33193.710431160929</v>
          </cell>
          <cell r="Y545">
            <v>39787.595069852228</v>
          </cell>
          <cell r="Z545">
            <v>56831.268278961528</v>
          </cell>
          <cell r="AA545">
            <v>42567.137237771145</v>
          </cell>
          <cell r="AB545">
            <v>36984.624533328228</v>
          </cell>
          <cell r="AC545">
            <v>51415.027248951788</v>
          </cell>
        </row>
        <row r="546">
          <cell r="V546">
            <v>38911.956805183472</v>
          </cell>
          <cell r="W546">
            <v>40928.522576975061</v>
          </cell>
          <cell r="X546">
            <v>33399.326875922205</v>
          </cell>
          <cell r="Y546">
            <v>39867.537597180388</v>
          </cell>
          <cell r="Z546">
            <v>57733.066135232912</v>
          </cell>
          <cell r="AA546">
            <v>45999.962924576481</v>
          </cell>
          <cell r="AB546">
            <v>33434.743071916826</v>
          </cell>
          <cell r="AC546">
            <v>52425.618715177319</v>
          </cell>
        </row>
        <row r="547">
          <cell r="V547">
            <v>42804.168158471999</v>
          </cell>
          <cell r="W547">
            <v>32152.170475064388</v>
          </cell>
          <cell r="X547">
            <v>31929.242370356871</v>
          </cell>
          <cell r="Y547">
            <v>38842.762361538546</v>
          </cell>
          <cell r="Z547">
            <v>53214.090390918405</v>
          </cell>
          <cell r="AA547">
            <v>34709.318449882478</v>
          </cell>
          <cell r="AB547">
            <v>32792.603792838352</v>
          </cell>
          <cell r="AC547">
            <v>48855.808847988235</v>
          </cell>
        </row>
        <row r="550">
          <cell r="V550">
            <v>26330.06</v>
          </cell>
          <cell r="Z550">
            <v>40261.07</v>
          </cell>
          <cell r="AA550">
            <v>33353.674245351278</v>
          </cell>
          <cell r="AB550">
            <v>32594.084076675441</v>
          </cell>
          <cell r="AC550">
            <v>41314.023336413142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16427</v>
          </cell>
          <cell r="C425">
            <v>332316</v>
          </cell>
          <cell r="D425">
            <v>199558</v>
          </cell>
          <cell r="I425">
            <v>552420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436">
          <cell r="B436">
            <v>19334</v>
          </cell>
          <cell r="C436">
            <v>412774</v>
          </cell>
          <cell r="D436">
            <v>208984</v>
          </cell>
          <cell r="I436">
            <v>644104</v>
          </cell>
        </row>
        <row r="437">
          <cell r="B437">
            <v>12554</v>
          </cell>
          <cell r="C437">
            <v>330436</v>
          </cell>
          <cell r="D437">
            <v>210407</v>
          </cell>
          <cell r="I437">
            <v>555883</v>
          </cell>
        </row>
        <row r="438">
          <cell r="B438">
            <v>12771</v>
          </cell>
          <cell r="C438">
            <v>301480</v>
          </cell>
          <cell r="D438">
            <v>189027</v>
          </cell>
          <cell r="I438">
            <v>504918</v>
          </cell>
        </row>
        <row r="439">
          <cell r="B439">
            <v>8921</v>
          </cell>
          <cell r="C439">
            <v>369799</v>
          </cell>
          <cell r="D439">
            <v>223561</v>
          </cell>
          <cell r="I439">
            <v>603391</v>
          </cell>
        </row>
        <row r="440">
          <cell r="B440">
            <v>16042</v>
          </cell>
          <cell r="C440">
            <v>361678</v>
          </cell>
          <cell r="D440">
            <v>203385</v>
          </cell>
          <cell r="I440">
            <v>581651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291642</v>
          </cell>
          <cell r="E425">
            <v>26431</v>
          </cell>
          <cell r="F425">
            <v>119195</v>
          </cell>
          <cell r="H425">
            <v>12221</v>
          </cell>
          <cell r="I425">
            <v>4697</v>
          </cell>
          <cell r="K425">
            <v>136772</v>
          </cell>
          <cell r="L425">
            <v>415534</v>
          </cell>
          <cell r="N425">
            <v>552420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436">
          <cell r="C436">
            <v>337501</v>
          </cell>
          <cell r="E436">
            <v>38822</v>
          </cell>
          <cell r="F436">
            <v>136408</v>
          </cell>
          <cell r="H436">
            <v>23329</v>
          </cell>
          <cell r="I436">
            <v>6683</v>
          </cell>
          <cell r="K436">
            <v>163110</v>
          </cell>
          <cell r="L436">
            <v>480592</v>
          </cell>
          <cell r="N436">
            <v>644104</v>
          </cell>
        </row>
        <row r="437">
          <cell r="C437">
            <v>304912</v>
          </cell>
          <cell r="E437">
            <v>34878</v>
          </cell>
          <cell r="F437">
            <v>97989</v>
          </cell>
          <cell r="H437">
            <v>10470</v>
          </cell>
          <cell r="I437">
            <v>3696</v>
          </cell>
          <cell r="K437">
            <v>149285</v>
          </cell>
          <cell r="L437">
            <v>406597</v>
          </cell>
          <cell r="N437">
            <v>555883</v>
          </cell>
        </row>
        <row r="438">
          <cell r="C438">
            <v>283184</v>
          </cell>
          <cell r="E438">
            <v>35893</v>
          </cell>
          <cell r="F438">
            <v>83175</v>
          </cell>
          <cell r="H438">
            <v>11374</v>
          </cell>
          <cell r="I438">
            <v>4062</v>
          </cell>
          <cell r="K438">
            <v>133955</v>
          </cell>
          <cell r="L438">
            <v>370421</v>
          </cell>
          <cell r="N438">
            <v>504918</v>
          </cell>
        </row>
        <row r="439">
          <cell r="C439">
            <v>343405</v>
          </cell>
          <cell r="E439">
            <v>25816</v>
          </cell>
          <cell r="F439">
            <v>123698</v>
          </cell>
          <cell r="H439">
            <v>13961</v>
          </cell>
          <cell r="I439">
            <v>5351</v>
          </cell>
          <cell r="K439">
            <v>130557</v>
          </cell>
          <cell r="L439">
            <v>472454</v>
          </cell>
          <cell r="N439">
            <v>603391</v>
          </cell>
        </row>
        <row r="440">
          <cell r="C440">
            <v>303017</v>
          </cell>
          <cell r="E440">
            <v>25171</v>
          </cell>
          <cell r="F440">
            <v>113518</v>
          </cell>
          <cell r="H440">
            <v>16832</v>
          </cell>
          <cell r="I440">
            <v>3549</v>
          </cell>
          <cell r="K440">
            <v>161566</v>
          </cell>
          <cell r="L440">
            <v>420084</v>
          </cell>
          <cell r="N440">
            <v>581651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32624.218087633293</v>
          </cell>
          <cell r="X548">
            <v>28209.825123817507</v>
          </cell>
          <cell r="Y548">
            <v>38380.802504896223</v>
          </cell>
          <cell r="Z548">
            <v>51692.969781494408</v>
          </cell>
          <cell r="AA548">
            <v>35820.056817145494</v>
          </cell>
          <cell r="AC548">
            <v>42205.505684999989</v>
          </cell>
        </row>
        <row r="549">
          <cell r="V549">
            <v>42672.526199999993</v>
          </cell>
          <cell r="W549">
            <v>32694.941304596425</v>
          </cell>
          <cell r="X549">
            <v>30651.434620147596</v>
          </cell>
          <cell r="Y549">
            <v>38679.044490414017</v>
          </cell>
          <cell r="Z549">
            <v>51146.159256850951</v>
          </cell>
          <cell r="AA549">
            <v>42270.226771494024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/>
      <sheetData sheetId="1"/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/>
      <sheetData sheetId="5"/>
      <sheetData sheetId="6"/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101434</v>
          </cell>
          <cell r="D425">
            <v>2338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  <row r="436">
          <cell r="B436">
            <v>28786</v>
          </cell>
          <cell r="C436">
            <v>133172</v>
          </cell>
          <cell r="D436">
            <v>5769</v>
          </cell>
          <cell r="F436">
            <v>167740</v>
          </cell>
        </row>
        <row r="437">
          <cell r="B437">
            <v>31976</v>
          </cell>
          <cell r="C437">
            <v>105031</v>
          </cell>
          <cell r="D437">
            <v>4669</v>
          </cell>
        </row>
        <row r="438">
          <cell r="B438">
            <v>26629</v>
          </cell>
          <cell r="C438">
            <v>123779</v>
          </cell>
          <cell r="D438">
            <v>4353</v>
          </cell>
        </row>
        <row r="439">
          <cell r="B439">
            <v>29271</v>
          </cell>
          <cell r="C439">
            <v>147384</v>
          </cell>
          <cell r="D439">
            <v>4961</v>
          </cell>
        </row>
        <row r="440">
          <cell r="B440">
            <v>39226</v>
          </cell>
          <cell r="C440">
            <v>162466</v>
          </cell>
          <cell r="D440">
            <v>3252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98120</v>
          </cell>
        </row>
        <row r="426">
          <cell r="B426">
            <v>115226</v>
          </cell>
        </row>
        <row r="427">
          <cell r="B427">
            <v>97539</v>
          </cell>
        </row>
        <row r="428">
          <cell r="B428">
            <v>104482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  <row r="436">
          <cell r="B436">
            <v>100959</v>
          </cell>
        </row>
        <row r="437">
          <cell r="B437">
            <v>103937</v>
          </cell>
        </row>
        <row r="438">
          <cell r="B438">
            <v>86688</v>
          </cell>
        </row>
        <row r="439">
          <cell r="B439">
            <v>90780</v>
          </cell>
        </row>
        <row r="440">
          <cell r="B440">
            <v>119563</v>
          </cell>
        </row>
      </sheetData>
      <sheetData sheetId="6"/>
      <sheetData sheetId="7">
        <row r="437">
          <cell r="F437">
            <v>141681</v>
          </cell>
        </row>
        <row r="438">
          <cell r="F438">
            <v>154770</v>
          </cell>
        </row>
        <row r="439">
          <cell r="F439">
            <v>181639</v>
          </cell>
        </row>
        <row r="440">
          <cell r="F440">
            <v>204956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26960.823010605818</v>
          </cell>
          <cell r="W551">
            <v>16822.239001573489</v>
          </cell>
          <cell r="X551">
            <v>21778.967797517125</v>
          </cell>
          <cell r="Y551">
            <v>24889.646515080087</v>
          </cell>
          <cell r="Z551">
            <v>50846.540731723995</v>
          </cell>
          <cell r="AA551">
            <v>32265.110479147959</v>
          </cell>
          <cell r="AB551">
            <v>30624.88610236454</v>
          </cell>
          <cell r="AC551">
            <v>48104.325122425507</v>
          </cell>
        </row>
        <row r="554">
          <cell r="V554">
            <v>51639.318656999989</v>
          </cell>
          <cell r="W554">
            <v>42147.999999999993</v>
          </cell>
          <cell r="X554">
            <v>22389.091358999995</v>
          </cell>
          <cell r="Y554">
            <v>39935.693627999994</v>
          </cell>
          <cell r="Z554">
            <v>49405.253379999995</v>
          </cell>
          <cell r="AA554">
            <v>31426.191556999991</v>
          </cell>
          <cell r="AB554">
            <v>26716.036649999991</v>
          </cell>
          <cell r="AC554">
            <v>45546.561831999992</v>
          </cell>
        </row>
        <row r="555">
          <cell r="V555">
            <v>38034.447719999996</v>
          </cell>
          <cell r="W555">
            <v>32825.849279999995</v>
          </cell>
          <cell r="X555">
            <v>23264.904439999998</v>
          </cell>
          <cell r="Y555">
            <v>32483.751439999996</v>
          </cell>
          <cell r="Z555">
            <v>57126.402040000001</v>
          </cell>
          <cell r="AA555">
            <v>34628.323919999995</v>
          </cell>
          <cell r="AB555">
            <v>34807.185639999996</v>
          </cell>
          <cell r="AC555">
            <v>40252.316599999991</v>
          </cell>
        </row>
        <row r="557">
          <cell r="V557">
            <v>32324.178814382904</v>
          </cell>
          <cell r="W557">
            <v>11514.314868804666</v>
          </cell>
          <cell r="Y557">
            <v>21260.136054421771</v>
          </cell>
          <cell r="Z557">
            <v>44600.602526724979</v>
          </cell>
          <cell r="AC557">
            <v>33169.057337220605</v>
          </cell>
        </row>
        <row r="558">
          <cell r="V558">
            <v>10701.172319545618</v>
          </cell>
          <cell r="W558">
            <v>14937.625195850937</v>
          </cell>
          <cell r="X558">
            <v>14296.981322030411</v>
          </cell>
          <cell r="Y558">
            <v>12744.831376948949</v>
          </cell>
          <cell r="Z558">
            <v>46859.500151580847</v>
          </cell>
          <cell r="AA558">
            <v>26524.435680144616</v>
          </cell>
          <cell r="AB558">
            <v>42205.288612737902</v>
          </cell>
          <cell r="AC558">
            <v>45645.484071735045</v>
          </cell>
        </row>
        <row r="559">
          <cell r="V559">
            <v>16095.853588843465</v>
          </cell>
          <cell r="W559">
            <v>16291.005107721548</v>
          </cell>
          <cell r="X559">
            <v>9133.7414058823215</v>
          </cell>
          <cell r="Y559">
            <v>11532.033555531871</v>
          </cell>
          <cell r="Z559">
            <v>40523.761832892153</v>
          </cell>
          <cell r="AA559">
            <v>26487.850077058731</v>
          </cell>
          <cell r="AB559">
            <v>25238.783538580105</v>
          </cell>
          <cell r="AC559">
            <v>38027.062753335624</v>
          </cell>
        </row>
        <row r="560">
          <cell r="V560">
            <v>16862.969769263615</v>
          </cell>
          <cell r="W560">
            <v>0</v>
          </cell>
          <cell r="X560">
            <v>26387.067341721508</v>
          </cell>
          <cell r="Y560">
            <v>18811.581389723826</v>
          </cell>
          <cell r="Z560">
            <v>34464.980289299288</v>
          </cell>
          <cell r="AA560">
            <v>23650.514735067685</v>
          </cell>
          <cell r="AB560">
            <v>29683.831656884842</v>
          </cell>
          <cell r="AC560">
            <v>31713.596480713499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27331.626545453993</v>
          </cell>
          <cell r="W553">
            <v>19892.473039823995</v>
          </cell>
          <cell r="X553">
            <v>20719.863684530996</v>
          </cell>
          <cell r="Y553">
            <v>23476.337763548992</v>
          </cell>
          <cell r="Z553">
            <v>48599.986726268988</v>
          </cell>
          <cell r="AA553">
            <v>38911.010197322998</v>
          </cell>
          <cell r="AB553">
            <v>37725.939127733982</v>
          </cell>
          <cell r="AC553">
            <v>45519.539252945986</v>
          </cell>
        </row>
        <row r="556">
          <cell r="V556">
            <v>21919.57</v>
          </cell>
          <cell r="W556">
            <v>14166.15</v>
          </cell>
          <cell r="X556">
            <v>0</v>
          </cell>
          <cell r="Y556">
            <v>20446.900000000001</v>
          </cell>
          <cell r="Z556">
            <v>58380.11</v>
          </cell>
          <cell r="AA556">
            <v>0</v>
          </cell>
          <cell r="AB556">
            <v>30624.79</v>
          </cell>
          <cell r="AC556">
            <v>27683.84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H9" sqref="H9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5" t="s">
        <v>191</v>
      </c>
      <c r="C1" s="256"/>
      <c r="D1" s="256"/>
      <c r="E1" s="257" t="s">
        <v>300</v>
      </c>
      <c r="F1" s="258"/>
    </row>
    <row r="2" spans="2:6" ht="15" customHeight="1" x14ac:dyDescent="0.25"/>
    <row r="3" spans="2:6" ht="18" customHeight="1" x14ac:dyDescent="0.3">
      <c r="B3" s="254" t="s">
        <v>188</v>
      </c>
      <c r="C3" s="30" t="s">
        <v>155</v>
      </c>
    </row>
    <row r="4" spans="2:6" ht="18" customHeight="1" x14ac:dyDescent="0.3">
      <c r="B4" s="254"/>
      <c r="C4" s="31"/>
    </row>
    <row r="5" spans="2:6" ht="18" customHeight="1" x14ac:dyDescent="0.25">
      <c r="B5" s="254"/>
      <c r="C5" s="176" t="s">
        <v>189</v>
      </c>
    </row>
    <row r="6" spans="2:6" ht="18" customHeight="1" x14ac:dyDescent="0.25">
      <c r="B6" s="254"/>
      <c r="C6" s="176" t="s">
        <v>190</v>
      </c>
    </row>
    <row r="7" spans="2:6" ht="18" customHeight="1" x14ac:dyDescent="0.25">
      <c r="B7" s="254"/>
      <c r="C7" s="176" t="s">
        <v>217</v>
      </c>
    </row>
    <row r="8" spans="2:6" ht="18" customHeight="1" x14ac:dyDescent="0.25">
      <c r="B8" s="254"/>
      <c r="C8" s="176" t="s">
        <v>205</v>
      </c>
    </row>
    <row r="9" spans="2:6" ht="18" customHeight="1" x14ac:dyDescent="0.25">
      <c r="B9" s="254"/>
      <c r="C9" s="32"/>
    </row>
    <row r="10" spans="2:6" ht="18" customHeight="1" x14ac:dyDescent="0.25">
      <c r="B10" s="254"/>
      <c r="C10" s="33" t="s">
        <v>224</v>
      </c>
    </row>
    <row r="11" spans="2:6" ht="18" customHeight="1" x14ac:dyDescent="0.25">
      <c r="B11" s="254"/>
      <c r="C11" s="33" t="s">
        <v>225</v>
      </c>
    </row>
    <row r="12" spans="2:6" ht="18" customHeight="1" x14ac:dyDescent="0.25">
      <c r="B12" s="254"/>
      <c r="C12" s="33" t="s">
        <v>226</v>
      </c>
    </row>
    <row r="13" spans="2:6" ht="18" customHeight="1" x14ac:dyDescent="0.25">
      <c r="B13" s="254"/>
      <c r="C13" s="33" t="s">
        <v>227</v>
      </c>
    </row>
    <row r="14" spans="2:6" ht="18" customHeight="1" x14ac:dyDescent="0.25">
      <c r="B14" s="254"/>
      <c r="C14" s="33" t="s">
        <v>156</v>
      </c>
    </row>
    <row r="15" spans="2:6" ht="18" customHeight="1" x14ac:dyDescent="0.25">
      <c r="B15" s="254"/>
      <c r="C15" s="33" t="s">
        <v>157</v>
      </c>
    </row>
    <row r="16" spans="2:6" ht="18" customHeight="1" x14ac:dyDescent="0.25">
      <c r="B16" s="254"/>
      <c r="C16" s="33" t="s">
        <v>158</v>
      </c>
    </row>
    <row r="17" spans="2:3" ht="18" customHeight="1" x14ac:dyDescent="0.25">
      <c r="B17" s="254"/>
      <c r="C17" s="33" t="s">
        <v>159</v>
      </c>
    </row>
    <row r="18" spans="2:3" ht="18" customHeight="1" x14ac:dyDescent="0.25">
      <c r="B18" s="254"/>
      <c r="C18" s="33" t="s">
        <v>216</v>
      </c>
    </row>
    <row r="19" spans="2:3" ht="18" customHeight="1" x14ac:dyDescent="0.25">
      <c r="B19" s="254"/>
      <c r="C19" s="33" t="s">
        <v>204</v>
      </c>
    </row>
    <row r="20" spans="2:3" ht="18" customHeight="1" x14ac:dyDescent="0.25">
      <c r="B20" s="25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74"/>
  <sheetViews>
    <sheetView workbookViewId="0">
      <selection activeCell="Y10" sqref="Y10"/>
    </sheetView>
  </sheetViews>
  <sheetFormatPr baseColWidth="10" defaultRowHeight="15" x14ac:dyDescent="0.25"/>
  <cols>
    <col min="1" max="1" width="11.85546875" style="1" customWidth="1"/>
    <col min="2" max="12" width="7.28515625" style="1" customWidth="1"/>
    <col min="13" max="13" width="8" style="1" customWidth="1"/>
    <col min="14" max="14" width="5" style="1" customWidth="1"/>
    <col min="15" max="15" width="10.5703125" style="1" customWidth="1"/>
    <col min="16" max="26" width="7" style="1" customWidth="1"/>
    <col min="27" max="27" width="8.2851562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25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6" t="s">
        <v>26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27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158">
        <f>+'[3]3.EXPORTACION POR TIPO'!B413/10000</f>
        <v>1.159</v>
      </c>
      <c r="K7" s="214">
        <f>+'[3]3.EXPORTACION POR TIPO'!B425/10000</f>
        <v>1.6773</v>
      </c>
      <c r="L7" s="210">
        <f>+'[3]3.EXPORTACION POR TIPO'!B437/10000</f>
        <v>3.1976</v>
      </c>
      <c r="M7" s="7">
        <f>+L7/K7-1</f>
        <v>0.90639718595361596</v>
      </c>
      <c r="N7" s="2"/>
      <c r="O7" s="42" t="s">
        <v>10</v>
      </c>
      <c r="P7" s="6">
        <f>+SUM('[3]3.EXPORTACION POR TIPO'!B306:B317)/10000</f>
        <v>37.709654</v>
      </c>
      <c r="Q7" s="6">
        <f t="shared" ref="Q7:Z7" si="2">+SUM(C7)+SUM(B8:B18)</f>
        <v>38.896696999999996</v>
      </c>
      <c r="R7" s="6">
        <f t="shared" si="2"/>
        <v>25.413</v>
      </c>
      <c r="S7" s="6">
        <f t="shared" si="2"/>
        <v>87.634199999999993</v>
      </c>
      <c r="T7" s="6">
        <f t="shared" si="2"/>
        <v>111.8021</v>
      </c>
      <c r="U7" s="6">
        <f t="shared" si="2"/>
        <v>116.15530000000001</v>
      </c>
      <c r="V7" s="6">
        <f t="shared" si="2"/>
        <v>68.393699999999995</v>
      </c>
      <c r="W7" s="6">
        <f t="shared" si="2"/>
        <v>32.4925</v>
      </c>
      <c r="X7" s="6">
        <f t="shared" si="2"/>
        <v>17.651999999999997</v>
      </c>
      <c r="Y7" s="67">
        <f t="shared" si="2"/>
        <v>22.507999999999999</v>
      </c>
      <c r="Z7" s="37">
        <f t="shared" si="2"/>
        <v>25.9574</v>
      </c>
      <c r="AA7" s="78">
        <f>+Z7/Y7-1</f>
        <v>0.15325217700373206</v>
      </c>
      <c r="AB7" s="7">
        <f>+POWER(Z7/U7,0.2)-1</f>
        <v>-0.25895525524006124</v>
      </c>
    </row>
    <row r="8" spans="1:30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158">
        <f>+'[3]3.EXPORTACION POR TIPO'!B414/10000</f>
        <v>0.88270000000000004</v>
      </c>
      <c r="K8" s="214">
        <f>+'[3]3.EXPORTACION POR TIPO'!B426/10000</f>
        <v>1.4024000000000001</v>
      </c>
      <c r="L8" s="210">
        <f>+'[3]3.EXPORTACION POR TIPO'!B438/10000</f>
        <v>2.6629</v>
      </c>
      <c r="M8" s="7">
        <f>+L8/K8-1</f>
        <v>0.89881631488876201</v>
      </c>
      <c r="N8" s="2"/>
      <c r="O8" s="42" t="s">
        <v>11</v>
      </c>
      <c r="P8" s="6">
        <f>+SUM('[3]3.EXPORTACION POR TIPO'!B307:B318)/10000</f>
        <v>37.234940000000009</v>
      </c>
      <c r="Q8" s="6">
        <f t="shared" ref="Q8:Z8" si="3">+SUM(C7:C8)+SUM(B9:B18)</f>
        <v>37.235726</v>
      </c>
      <c r="R8" s="6">
        <f t="shared" si="3"/>
        <v>25.522199999999998</v>
      </c>
      <c r="S8" s="6">
        <f t="shared" si="3"/>
        <v>91.162499999999994</v>
      </c>
      <c r="T8" s="6">
        <f t="shared" si="3"/>
        <v>130.6491</v>
      </c>
      <c r="U8" s="6">
        <f t="shared" si="3"/>
        <v>97.969200000000001</v>
      </c>
      <c r="V8" s="6">
        <f t="shared" si="3"/>
        <v>65.856300000000005</v>
      </c>
      <c r="W8" s="6">
        <f t="shared" si="3"/>
        <v>30.917000000000005</v>
      </c>
      <c r="X8" s="6">
        <f t="shared" si="3"/>
        <v>17.140900000000002</v>
      </c>
      <c r="Y8" s="67">
        <f t="shared" si="3"/>
        <v>23.027699999999999</v>
      </c>
      <c r="Z8" s="37">
        <f t="shared" si="3"/>
        <v>27.2179</v>
      </c>
      <c r="AA8" s="78">
        <f>+Z8/Y8-1</f>
        <v>0.181963461396492</v>
      </c>
      <c r="AB8" s="7">
        <f>+POWER(Z8/U8,0.2)-1</f>
        <v>-0.22597852453089362</v>
      </c>
    </row>
    <row r="9" spans="1:30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158">
        <f>+'[3]3.EXPORTACION POR TIPO'!B415/10000</f>
        <v>1.5123</v>
      </c>
      <c r="K9" s="214">
        <f>+'[3]3.EXPORTACION POR TIPO'!B427/10000</f>
        <v>1.1132</v>
      </c>
      <c r="L9" s="210">
        <f>+'[3]3.EXPORTACION POR TIPO'!B439/10000</f>
        <v>2.9270999999999998</v>
      </c>
      <c r="M9" s="7">
        <f>+L9/K9-1</f>
        <v>1.6294466403162056</v>
      </c>
      <c r="N9" s="2"/>
      <c r="O9" s="42" t="s">
        <v>0</v>
      </c>
      <c r="P9" s="6">
        <f>+SUM('[3]3.EXPORTACION POR TIPO'!B308:B319)/10000</f>
        <v>33.479665000000004</v>
      </c>
      <c r="Q9" s="6">
        <f t="shared" ref="Q9:Z9" si="4">+SUM(C7:C9)+SUM(B10:B18)</f>
        <v>36.277333999999996</v>
      </c>
      <c r="R9" s="6">
        <f t="shared" si="4"/>
        <v>26.173999999999999</v>
      </c>
      <c r="S9" s="6">
        <f t="shared" si="4"/>
        <v>94.4619</v>
      </c>
      <c r="T9" s="6">
        <f t="shared" si="4"/>
        <v>137.66309999999999</v>
      </c>
      <c r="U9" s="6">
        <f t="shared" si="4"/>
        <v>92.246800000000007</v>
      </c>
      <c r="V9" s="6">
        <f t="shared" si="4"/>
        <v>62.313400000000001</v>
      </c>
      <c r="W9" s="6">
        <f t="shared" si="4"/>
        <v>28.553800000000003</v>
      </c>
      <c r="X9" s="6">
        <f t="shared" si="4"/>
        <v>17.417000000000002</v>
      </c>
      <c r="Y9" s="67">
        <f t="shared" si="4"/>
        <v>22.628599999999999</v>
      </c>
      <c r="Z9" s="37">
        <f t="shared" si="4"/>
        <v>29.031799999999997</v>
      </c>
      <c r="AA9" s="78">
        <f>+Z9/Y9-1</f>
        <v>0.28296933968517712</v>
      </c>
      <c r="AB9" s="7">
        <f>+POWER(Z9/U9,0.2)-1</f>
        <v>-0.20643129864583132</v>
      </c>
    </row>
    <row r="10" spans="1:30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158">
        <f>+'[3]3.EXPORTACION POR TIPO'!B416/10000</f>
        <v>2.1991000000000001</v>
      </c>
      <c r="K10" s="214">
        <f>+'[3]3.EXPORTACION POR TIPO'!B428/10000</f>
        <v>1.7942</v>
      </c>
      <c r="L10" s="210">
        <f>+'[3]3.EXPORTACION POR TIPO'!B440/10000</f>
        <v>3.9226000000000001</v>
      </c>
      <c r="M10" s="7">
        <f>+L10/K10-1</f>
        <v>1.1862668598818416</v>
      </c>
      <c r="N10" s="2"/>
      <c r="O10" s="42" t="s">
        <v>1</v>
      </c>
      <c r="P10" s="6">
        <f>+SUM('[3]3.EXPORTACION POR TIPO'!B309:B320)/10000</f>
        <v>34.343713999999999</v>
      </c>
      <c r="Q10" s="6">
        <f t="shared" ref="Q10:Z10" si="5">+SUM(C7:C10)+SUM(B11:B18)</f>
        <v>34.815155000000004</v>
      </c>
      <c r="R10" s="6">
        <f t="shared" si="5"/>
        <v>27.603200000000001</v>
      </c>
      <c r="S10" s="6">
        <f t="shared" si="5"/>
        <v>95.467399999999984</v>
      </c>
      <c r="T10" s="6">
        <f t="shared" si="5"/>
        <v>142.45920000000001</v>
      </c>
      <c r="U10" s="6">
        <f t="shared" si="5"/>
        <v>92.659900000000007</v>
      </c>
      <c r="V10" s="6">
        <f t="shared" si="5"/>
        <v>55.756700000000002</v>
      </c>
      <c r="W10" s="6">
        <f t="shared" si="5"/>
        <v>26.323400000000003</v>
      </c>
      <c r="X10" s="6">
        <f t="shared" si="5"/>
        <v>18.6343</v>
      </c>
      <c r="Y10" s="67">
        <f t="shared" si="5"/>
        <v>22.223700000000001</v>
      </c>
      <c r="Z10" s="37">
        <f t="shared" si="5"/>
        <v>31.1602</v>
      </c>
      <c r="AA10" s="78">
        <f>+Z10/Y10-1</f>
        <v>0.40211575930200638</v>
      </c>
      <c r="AB10" s="7">
        <f>+POWER(Z10/U10,0.2)-1</f>
        <v>-0.19584145362594163</v>
      </c>
    </row>
    <row r="11" spans="1:30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158">
        <f>+'[3]3.EXPORTACION POR TIPO'!B417/10000</f>
        <v>2.2267999999999999</v>
      </c>
      <c r="K11" s="214">
        <f>+'[3]3.EXPORTACION POR TIPO'!B429/10000</f>
        <v>1.8486</v>
      </c>
      <c r="L11" s="210"/>
      <c r="M11" s="7"/>
      <c r="N11" s="2"/>
      <c r="O11" s="42" t="s">
        <v>2</v>
      </c>
      <c r="P11" s="6">
        <f>+SUM('[3]3.EXPORTACION POR TIPO'!B310:B321)/10000</f>
        <v>36.695392999999996</v>
      </c>
      <c r="Q11" s="6">
        <f t="shared" ref="Q11:Y11" si="6">+SUM(C7:C11)+SUM(B12:B18)</f>
        <v>31.724418</v>
      </c>
      <c r="R11" s="6">
        <f t="shared" si="6"/>
        <v>29.229599999999998</v>
      </c>
      <c r="S11" s="6">
        <f t="shared" si="6"/>
        <v>96.700199999999995</v>
      </c>
      <c r="T11" s="6">
        <f t="shared" si="6"/>
        <v>147.9699</v>
      </c>
      <c r="U11" s="6">
        <f t="shared" si="6"/>
        <v>90.572800000000001</v>
      </c>
      <c r="V11" s="6">
        <f t="shared" si="6"/>
        <v>51.498900000000006</v>
      </c>
      <c r="W11" s="6">
        <f t="shared" si="6"/>
        <v>23.3843</v>
      </c>
      <c r="X11" s="6">
        <f t="shared" si="6"/>
        <v>19.765000000000001</v>
      </c>
      <c r="Y11" s="67">
        <f t="shared" si="6"/>
        <v>21.845500000000001</v>
      </c>
      <c r="Z11" s="37"/>
      <c r="AA11" s="78"/>
      <c r="AB11" s="7"/>
    </row>
    <row r="12" spans="1:30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158">
        <f>+'[3]3.EXPORTACION POR TIPO'!B418/10000</f>
        <v>1.4471000000000001</v>
      </c>
      <c r="K12" s="214">
        <f>+'[3]3.EXPORTACION POR TIPO'!B430/10000</f>
        <v>2.0213000000000001</v>
      </c>
      <c r="L12" s="210"/>
      <c r="M12" s="7"/>
      <c r="N12" s="2"/>
      <c r="O12" s="42" t="s">
        <v>3</v>
      </c>
      <c r="P12" s="6">
        <f>+SUM('[3]3.EXPORTACION POR TIPO'!B311:B322)/10000</f>
        <v>35.844869999999993</v>
      </c>
      <c r="Q12" s="6">
        <f t="shared" ref="Q12:Y12" si="7">+SUM(C7:C12)+SUM(B13:B18)</f>
        <v>31.012794</v>
      </c>
      <c r="R12" s="6">
        <f t="shared" si="7"/>
        <v>28.909299999999998</v>
      </c>
      <c r="S12" s="6">
        <f t="shared" si="7"/>
        <v>100.8105</v>
      </c>
      <c r="T12" s="6">
        <f t="shared" si="7"/>
        <v>149.9915</v>
      </c>
      <c r="U12" s="6">
        <f t="shared" si="7"/>
        <v>90.272999999999996</v>
      </c>
      <c r="V12" s="6">
        <f t="shared" si="7"/>
        <v>46.845299999999995</v>
      </c>
      <c r="W12" s="6">
        <f t="shared" si="7"/>
        <v>20.9209</v>
      </c>
      <c r="X12" s="6">
        <f t="shared" si="7"/>
        <v>19.935600000000001</v>
      </c>
      <c r="Y12" s="67">
        <f t="shared" si="7"/>
        <v>22.419699999999999</v>
      </c>
      <c r="Z12" s="37"/>
      <c r="AA12" s="78"/>
      <c r="AB12" s="7"/>
    </row>
    <row r="13" spans="1:30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158">
        <f>+'[3]3.EXPORTACION POR TIPO'!B419/10000</f>
        <v>2.8327</v>
      </c>
      <c r="K13" s="214">
        <f>+'[3]3.EXPORTACION POR TIPO'!B431/10000</f>
        <v>2.5396999999999998</v>
      </c>
      <c r="L13" s="210"/>
      <c r="M13" s="7"/>
      <c r="N13" s="2"/>
      <c r="O13" s="42" t="s">
        <v>4</v>
      </c>
      <c r="P13" s="6">
        <f>+SUM('[3]3.EXPORTACION POR TIPO'!B312:B323)/10000</f>
        <v>36.933148000000003</v>
      </c>
      <c r="Q13" s="6">
        <f t="shared" ref="Q13:Y13" si="8">+SUM(C7:C13)+SUM(B14:B18)</f>
        <v>29.798298000000003</v>
      </c>
      <c r="R13" s="6">
        <f t="shared" si="8"/>
        <v>31.7897</v>
      </c>
      <c r="S13" s="6">
        <f t="shared" si="8"/>
        <v>102.92949999999999</v>
      </c>
      <c r="T13" s="6">
        <f t="shared" si="8"/>
        <v>151.09559999999999</v>
      </c>
      <c r="U13" s="6">
        <f t="shared" si="8"/>
        <v>86.525800000000004</v>
      </c>
      <c r="V13" s="6">
        <f t="shared" si="8"/>
        <v>44.654899999999998</v>
      </c>
      <c r="W13" s="6">
        <f t="shared" si="8"/>
        <v>20.158999999999999</v>
      </c>
      <c r="X13" s="6">
        <f t="shared" si="8"/>
        <v>21.061199999999999</v>
      </c>
      <c r="Y13" s="67">
        <f t="shared" si="8"/>
        <v>22.1267</v>
      </c>
      <c r="Z13" s="37"/>
      <c r="AA13" s="78"/>
      <c r="AB13" s="7"/>
    </row>
    <row r="14" spans="1:30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158">
        <f>+'[3]3.EXPORTACION POR TIPO'!B420/10000</f>
        <v>1.9849000000000001</v>
      </c>
      <c r="K14" s="214">
        <f>+'[3]3.EXPORTACION POR TIPO'!B432/10000</f>
        <v>2.0449999999999999</v>
      </c>
      <c r="L14" s="210"/>
      <c r="M14" s="7"/>
      <c r="N14" s="2"/>
      <c r="O14" s="42" t="s">
        <v>5</v>
      </c>
      <c r="P14" s="6">
        <f>+SUM('[3]3.EXPORTACION POR TIPO'!B313:B324)/10000</f>
        <v>38.841259000000001</v>
      </c>
      <c r="Q14" s="6">
        <f t="shared" ref="Q14:Y14" si="9">+SUM(C7:C14)+SUM(B15:B18)</f>
        <v>28.302367000000004</v>
      </c>
      <c r="R14" s="6">
        <f t="shared" si="9"/>
        <v>44.820099999999996</v>
      </c>
      <c r="S14" s="6">
        <f t="shared" si="9"/>
        <v>95.332999999999998</v>
      </c>
      <c r="T14" s="6">
        <f t="shared" si="9"/>
        <v>150.63740000000001</v>
      </c>
      <c r="U14" s="6">
        <f t="shared" si="9"/>
        <v>83.800299999999993</v>
      </c>
      <c r="V14" s="6">
        <f t="shared" si="9"/>
        <v>41.955199999999998</v>
      </c>
      <c r="W14" s="6">
        <f t="shared" si="9"/>
        <v>19.160699999999999</v>
      </c>
      <c r="X14" s="6">
        <f t="shared" si="9"/>
        <v>21.370099999999997</v>
      </c>
      <c r="Y14" s="67">
        <f t="shared" si="9"/>
        <v>22.186799999999998</v>
      </c>
      <c r="Z14" s="37"/>
      <c r="AA14" s="78"/>
      <c r="AB14" s="7"/>
    </row>
    <row r="15" spans="1:30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158">
        <f>+'[3]3.EXPORTACION POR TIPO'!B421/10000</f>
        <v>1.8016000000000001</v>
      </c>
      <c r="K15" s="214">
        <f>+'[3]3.EXPORTACION POR TIPO'!B433/10000</f>
        <v>2.4260000000000002</v>
      </c>
      <c r="L15" s="210"/>
      <c r="M15" s="7"/>
      <c r="N15" s="2"/>
      <c r="O15" s="42" t="s">
        <v>6</v>
      </c>
      <c r="P15" s="6">
        <f>+SUM('[3]3.EXPORTACION POR TIPO'!B314:B325)/10000</f>
        <v>39.531776000000001</v>
      </c>
      <c r="Q15" s="6">
        <f t="shared" ref="Q15:Y15" si="10">+SUM(C7:C15)+SUM(B16:B18)</f>
        <v>27.720800000000001</v>
      </c>
      <c r="R15" s="6">
        <f t="shared" si="10"/>
        <v>60.055700000000002</v>
      </c>
      <c r="S15" s="6">
        <f t="shared" si="10"/>
        <v>86.497199999999992</v>
      </c>
      <c r="T15" s="6">
        <f t="shared" si="10"/>
        <v>149.602</v>
      </c>
      <c r="U15" s="6">
        <f t="shared" si="10"/>
        <v>80.525399999999991</v>
      </c>
      <c r="V15" s="6">
        <f t="shared" si="10"/>
        <v>39.654399999999995</v>
      </c>
      <c r="W15" s="6">
        <f t="shared" si="10"/>
        <v>19.122599999999998</v>
      </c>
      <c r="X15" s="6">
        <f t="shared" si="10"/>
        <v>21.022599999999997</v>
      </c>
      <c r="Y15" s="67">
        <f t="shared" si="10"/>
        <v>22.811199999999999</v>
      </c>
      <c r="Z15" s="37"/>
      <c r="AA15" s="78"/>
      <c r="AB15" s="7"/>
    </row>
    <row r="16" spans="1:30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158">
        <f>+'[3]3.EXPORTACION POR TIPO'!B422/10000</f>
        <v>1.8611</v>
      </c>
      <c r="K16" s="214">
        <f>+'[3]3.EXPORTACION POR TIPO'!B434/10000</f>
        <v>2.7885</v>
      </c>
      <c r="L16" s="210"/>
      <c r="M16" s="7"/>
      <c r="N16" s="2"/>
      <c r="O16" s="42" t="s">
        <v>7</v>
      </c>
      <c r="P16" s="6">
        <f>+SUM('[3]3.EXPORTACION POR TIPO'!B315:B326)/10000</f>
        <v>39.819148999999996</v>
      </c>
      <c r="Q16" s="6">
        <f t="shared" ref="Q16:Y16" si="11">+SUM(C7:C16)+SUM(B17:B18)</f>
        <v>26.668400000000002</v>
      </c>
      <c r="R16" s="6">
        <f t="shared" si="11"/>
        <v>72.361699999999999</v>
      </c>
      <c r="S16" s="6">
        <f t="shared" si="11"/>
        <v>82.33420000000001</v>
      </c>
      <c r="T16" s="6">
        <f t="shared" si="11"/>
        <v>146.04590000000002</v>
      </c>
      <c r="U16" s="6">
        <f t="shared" si="11"/>
        <v>78.239899999999992</v>
      </c>
      <c r="V16" s="6">
        <f t="shared" si="11"/>
        <v>37.535399999999996</v>
      </c>
      <c r="W16" s="6">
        <f t="shared" si="11"/>
        <v>19.349299999999999</v>
      </c>
      <c r="X16" s="6">
        <f t="shared" si="11"/>
        <v>20.691099999999999</v>
      </c>
      <c r="Y16" s="67">
        <f t="shared" si="11"/>
        <v>23.738599999999998</v>
      </c>
      <c r="Z16" s="37"/>
      <c r="AA16" s="78"/>
      <c r="AB16" s="7"/>
    </row>
    <row r="17" spans="1:28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158">
        <f>+'[3]3.EXPORTACION POR TIPO'!B423/10000</f>
        <v>2.0844999999999998</v>
      </c>
      <c r="K17" s="214">
        <f>+'[3]3.EXPORTACION POR TIPO'!B435/10000</f>
        <v>1.9023000000000001</v>
      </c>
      <c r="L17" s="210"/>
      <c r="M17" s="7"/>
      <c r="N17" s="2"/>
      <c r="O17" s="42" t="s">
        <v>8</v>
      </c>
      <c r="P17" s="6">
        <f>+SUM('[3]3.EXPORTACION POR TIPO'!B316:B327)/10000</f>
        <v>39.282229999999998</v>
      </c>
      <c r="Q17" s="6">
        <f t="shared" ref="Q17:Y17" si="12">+SUM(C7:C17)+SUM(B18)</f>
        <v>26.471900000000002</v>
      </c>
      <c r="R17" s="6">
        <f t="shared" si="12"/>
        <v>76.840199999999996</v>
      </c>
      <c r="S17" s="6">
        <f t="shared" si="12"/>
        <v>84.900300000000001</v>
      </c>
      <c r="T17" s="6">
        <f t="shared" si="12"/>
        <v>147.18440000000001</v>
      </c>
      <c r="U17" s="6">
        <f t="shared" si="12"/>
        <v>73.509399999999985</v>
      </c>
      <c r="V17" s="6">
        <f t="shared" si="12"/>
        <v>34.233600000000003</v>
      </c>
      <c r="W17" s="6">
        <f t="shared" si="12"/>
        <v>18.722200000000001</v>
      </c>
      <c r="X17" s="6">
        <f t="shared" si="12"/>
        <v>21.238699999999998</v>
      </c>
      <c r="Y17" s="67">
        <f t="shared" si="12"/>
        <v>23.5564</v>
      </c>
      <c r="Z17" s="37"/>
      <c r="AA17" s="78"/>
      <c r="AB17" s="7"/>
    </row>
    <row r="18" spans="1:28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158">
        <f>+'[3]3.EXPORTACION POR TIPO'!B424/10000</f>
        <v>1.9979</v>
      </c>
      <c r="K18" s="214">
        <f>+'[3]3.EXPORTACION POR TIPO'!B436/10000</f>
        <v>2.8786</v>
      </c>
      <c r="L18" s="210"/>
      <c r="M18" s="7"/>
      <c r="N18" s="2"/>
      <c r="O18" s="42" t="s">
        <v>9</v>
      </c>
      <c r="P18" s="6">
        <f>+SUM('[3]3.EXPORTACION POR TIPO'!B317:B328)/10000</f>
        <v>38.850364999999996</v>
      </c>
      <c r="Q18" s="6">
        <f t="shared" ref="Q18:Y18" si="13">+SUM(C7:C18)</f>
        <v>25.582600000000003</v>
      </c>
      <c r="R18" s="6">
        <f t="shared" si="13"/>
        <v>80.024199999999993</v>
      </c>
      <c r="S18" s="6">
        <f t="shared" si="13"/>
        <v>98.084500000000006</v>
      </c>
      <c r="T18" s="6">
        <f t="shared" si="13"/>
        <v>135.52110000000002</v>
      </c>
      <c r="U18" s="6">
        <f t="shared" si="13"/>
        <v>69.813099999999991</v>
      </c>
      <c r="V18" s="6">
        <f t="shared" si="13"/>
        <v>33.584499999999998</v>
      </c>
      <c r="W18" s="6">
        <f t="shared" si="13"/>
        <v>17.9024</v>
      </c>
      <c r="X18" s="6">
        <f t="shared" si="13"/>
        <v>21.989699999999999</v>
      </c>
      <c r="Y18" s="67">
        <f t="shared" si="13"/>
        <v>24.437099999999997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38.850364999999996</v>
      </c>
      <c r="C19" s="159">
        <f t="shared" ref="C19:F19" si="14">SUM(C7:C18)</f>
        <v>25.582600000000003</v>
      </c>
      <c r="D19" s="159">
        <f t="shared" si="14"/>
        <v>80.024199999999993</v>
      </c>
      <c r="E19" s="159">
        <f t="shared" si="14"/>
        <v>98.084500000000006</v>
      </c>
      <c r="F19" s="159">
        <f t="shared" si="14"/>
        <v>135.52110000000002</v>
      </c>
      <c r="G19" s="159">
        <f t="shared" ref="G19:H19" si="15">SUM(G7:G18)</f>
        <v>69.813099999999991</v>
      </c>
      <c r="H19" s="159">
        <f t="shared" si="15"/>
        <v>33.584499999999998</v>
      </c>
      <c r="I19" s="159">
        <f t="shared" ref="I19:J19" si="16">SUM(I7:I18)</f>
        <v>17.9024</v>
      </c>
      <c r="J19" s="159">
        <f t="shared" si="16"/>
        <v>21.989699999999999</v>
      </c>
      <c r="K19" s="216">
        <f t="shared" ref="K19" si="17">SUM(K7:K18)</f>
        <v>24.437099999999997</v>
      </c>
      <c r="L19" s="216"/>
      <c r="M19" s="56"/>
      <c r="N19" s="3"/>
      <c r="O19" s="43" t="s">
        <v>14</v>
      </c>
      <c r="P19" s="46">
        <f t="shared" ref="P19" si="18">+AVERAGE(P7:P18)</f>
        <v>37.380513583333332</v>
      </c>
      <c r="Q19" s="46">
        <f>+AVERAGE(Q7:Q18)</f>
        <v>31.208874083333331</v>
      </c>
      <c r="R19" s="46">
        <f t="shared" ref="R19:V19" si="19">+AVERAGE(R7:R18)</f>
        <v>44.061908333333328</v>
      </c>
      <c r="S19" s="46">
        <f t="shared" si="19"/>
        <v>93.026283333333325</v>
      </c>
      <c r="T19" s="46">
        <f t="shared" si="19"/>
        <v>141.71844166666668</v>
      </c>
      <c r="U19" s="46">
        <f t="shared" si="19"/>
        <v>87.690908333333354</v>
      </c>
      <c r="V19" s="226">
        <f t="shared" si="19"/>
        <v>48.523525000000006</v>
      </c>
      <c r="W19" s="226">
        <f t="shared" ref="W19:X19" si="20">+AVERAGE(W7:W18)</f>
        <v>23.084008333333333</v>
      </c>
      <c r="X19" s="226">
        <f t="shared" si="20"/>
        <v>19.826516666666667</v>
      </c>
      <c r="Y19" s="220">
        <f t="shared" ref="Y19:Z19" si="21">+AVERAGE(Y7:Y18)</f>
        <v>22.7925</v>
      </c>
      <c r="Z19" s="220">
        <f t="shared" si="21"/>
        <v>28.341825</v>
      </c>
      <c r="AA19" s="79">
        <f>+Y19/X19-1</f>
        <v>0.14959679419228955</v>
      </c>
      <c r="AB19" s="75">
        <f>+POWER(Y19/T19,0.2)-1</f>
        <v>-0.30613797530516251</v>
      </c>
    </row>
    <row r="20" spans="1:28" ht="25.5" x14ac:dyDescent="0.25">
      <c r="A20" s="57" t="s">
        <v>15</v>
      </c>
      <c r="B20" s="195">
        <f t="shared" ref="B20:G20" si="22">+B19/B$73</f>
        <v>0.14953505849417817</v>
      </c>
      <c r="C20" s="58">
        <f t="shared" si="22"/>
        <v>0.11458570816221503</v>
      </c>
      <c r="D20" s="58">
        <f t="shared" si="22"/>
        <v>0.29061960246545215</v>
      </c>
      <c r="E20" s="58">
        <f t="shared" si="22"/>
        <v>0.3138985253078676</v>
      </c>
      <c r="F20" s="58">
        <f t="shared" si="22"/>
        <v>0.34321973051695531</v>
      </c>
      <c r="G20" s="58">
        <f t="shared" si="22"/>
        <v>0.20759432618545934</v>
      </c>
      <c r="H20" s="58">
        <f t="shared" ref="H20:I20" si="23">+H19/H$73</f>
        <v>0.12660682989646999</v>
      </c>
      <c r="I20" s="58">
        <f t="shared" si="23"/>
        <v>8.8301736400889397E-2</v>
      </c>
      <c r="J20" s="58">
        <f t="shared" ref="J20" si="24">+J19/J$73</f>
        <v>0.10459133197618006</v>
      </c>
      <c r="K20" s="189">
        <f t="shared" ref="K20" si="25">+K19/K$73</f>
        <v>0.12503434503443711</v>
      </c>
      <c r="L20" s="188"/>
      <c r="M20" s="59"/>
      <c r="N20" s="3"/>
      <c r="O20" s="44" t="s">
        <v>15</v>
      </c>
      <c r="P20" s="48">
        <f t="shared" ref="P20:V20" si="26">+P19/P$73</f>
        <v>0.1455637530258577</v>
      </c>
      <c r="Q20" s="48">
        <f t="shared" si="26"/>
        <v>0.1299963165166631</v>
      </c>
      <c r="R20" s="48">
        <f t="shared" si="26"/>
        <v>0.1856737121085783</v>
      </c>
      <c r="S20" s="48">
        <f t="shared" si="26"/>
        <v>0.31021046307144468</v>
      </c>
      <c r="T20" s="48">
        <f t="shared" si="26"/>
        <v>0.37415214821167692</v>
      </c>
      <c r="U20" s="48">
        <f t="shared" si="26"/>
        <v>0.24824186246560023</v>
      </c>
      <c r="V20" s="58">
        <f t="shared" si="26"/>
        <v>0.16147852266204898</v>
      </c>
      <c r="W20" s="58">
        <f t="shared" ref="W20:X20" si="27">+W19/W$73</f>
        <v>0.10184206691144322</v>
      </c>
      <c r="X20" s="58">
        <f t="shared" si="27"/>
        <v>9.71647898634206E-2</v>
      </c>
      <c r="Y20" s="189">
        <f t="shared" ref="Y20:Z20" si="28">+Y19/Y$73</f>
        <v>0.11253386384287083</v>
      </c>
      <c r="Z20" s="189">
        <f t="shared" si="28"/>
        <v>0.14119083110785696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K21" si="29">+D19/C19-1</f>
        <v>2.1280714235456908</v>
      </c>
      <c r="E21" s="62">
        <f t="shared" si="29"/>
        <v>0.2256854801422572</v>
      </c>
      <c r="F21" s="62">
        <f t="shared" si="29"/>
        <v>0.38167702338289944</v>
      </c>
      <c r="G21" s="62">
        <f t="shared" si="29"/>
        <v>-0.48485438798829128</v>
      </c>
      <c r="H21" s="62">
        <f t="shared" si="29"/>
        <v>-0.51893699033562468</v>
      </c>
      <c r="I21" s="62">
        <f t="shared" si="29"/>
        <v>-0.46694457264511902</v>
      </c>
      <c r="J21" s="62">
        <f t="shared" si="29"/>
        <v>0.22831017070336923</v>
      </c>
      <c r="K21" s="190">
        <f t="shared" si="29"/>
        <v>0.11129756204040975</v>
      </c>
      <c r="L21" s="187"/>
      <c r="M21" s="63"/>
      <c r="N21" s="2"/>
      <c r="O21" s="45" t="s">
        <v>12</v>
      </c>
      <c r="P21" s="49"/>
      <c r="Q21" s="50">
        <f>+Q19/P19-1</f>
        <v>-0.16510312214521627</v>
      </c>
      <c r="R21" s="50">
        <f t="shared" ref="R21:Z21" si="30">+R19/Q19-1</f>
        <v>0.41183908832084337</v>
      </c>
      <c r="S21" s="50">
        <f t="shared" si="30"/>
        <v>1.1112631488763256</v>
      </c>
      <c r="T21" s="50">
        <f t="shared" si="30"/>
        <v>0.52342366682391051</v>
      </c>
      <c r="U21" s="50">
        <f t="shared" si="30"/>
        <v>-0.38123149463081507</v>
      </c>
      <c r="V21" s="62">
        <f t="shared" si="30"/>
        <v>-0.44665272692180469</v>
      </c>
      <c r="W21" s="62">
        <f t="shared" si="30"/>
        <v>-0.52427181798244604</v>
      </c>
      <c r="X21" s="62">
        <f t="shared" si="30"/>
        <v>-0.14111464610601643</v>
      </c>
      <c r="Y21" s="190">
        <f t="shared" si="30"/>
        <v>0.14959679419228955</v>
      </c>
      <c r="Z21" s="190">
        <f t="shared" si="30"/>
        <v>0.24347153668970045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6" t="s">
        <v>28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"/>
      <c r="O23" s="276" t="s">
        <v>29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158">
        <f>+'[3]3.EXPORTACION POR TIPO'!C413/10000</f>
        <v>12.1584</v>
      </c>
      <c r="K25" s="214">
        <f>+'[3]3.EXPORTACION POR TIPO'!C425/10000</f>
        <v>10.1434</v>
      </c>
      <c r="L25" s="210">
        <f>+'[3]3.EXPORTACION POR TIPO'!C437/10000</f>
        <v>10.5031</v>
      </c>
      <c r="M25" s="7">
        <f>+L25/K25-1</f>
        <v>3.5461482343198458E-2</v>
      </c>
      <c r="N25" s="2"/>
      <c r="O25" s="42" t="s">
        <v>10</v>
      </c>
      <c r="P25" s="6">
        <f>+SUM('[3]3.EXPORTACION POR TIPO'!C306:C317)/10000</f>
        <v>220.249706</v>
      </c>
      <c r="Q25" s="6">
        <f t="shared" ref="Q25:Z25" si="34">+SUM(C25)+SUM(B26:B36)</f>
        <v>218.71474100000003</v>
      </c>
      <c r="R25" s="6">
        <f t="shared" si="34"/>
        <v>190.34180000000001</v>
      </c>
      <c r="S25" s="6">
        <f t="shared" si="34"/>
        <v>194.83350000000002</v>
      </c>
      <c r="T25" s="6">
        <f t="shared" si="34"/>
        <v>214.19419999999997</v>
      </c>
      <c r="U25" s="6">
        <f t="shared" si="34"/>
        <v>255.59110000000001</v>
      </c>
      <c r="V25" s="6">
        <f t="shared" si="34"/>
        <v>258.26530000000002</v>
      </c>
      <c r="W25" s="6">
        <f t="shared" si="34"/>
        <v>224.10120000000001</v>
      </c>
      <c r="X25" s="6">
        <f t="shared" si="34"/>
        <v>178.7801</v>
      </c>
      <c r="Y25" s="67">
        <f t="shared" si="34"/>
        <v>180.84739999999999</v>
      </c>
      <c r="Z25" s="37">
        <f t="shared" si="34"/>
        <v>165.21919999999997</v>
      </c>
      <c r="AA25" s="78">
        <f>+Z25/Y25-1</f>
        <v>-8.6416503637873787E-2</v>
      </c>
      <c r="AB25" s="7">
        <f>+POWER(Z25/U25,0.2)-1</f>
        <v>-8.356227703949537E-2</v>
      </c>
    </row>
    <row r="26" spans="1:28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158">
        <f>+'[3]3.EXPORTACION POR TIPO'!C414/10000</f>
        <v>13.141400000000001</v>
      </c>
      <c r="K26" s="214">
        <f>+'[3]3.EXPORTACION POR TIPO'!C426/10000</f>
        <v>12.6523</v>
      </c>
      <c r="L26" s="210">
        <f>+'[3]3.EXPORTACION POR TIPO'!C438/10000</f>
        <v>12.3779</v>
      </c>
      <c r="M26" s="7">
        <f>+L26/K26-1</f>
        <v>-2.168775637631104E-2</v>
      </c>
      <c r="N26" s="2"/>
      <c r="O26" s="42" t="s">
        <v>11</v>
      </c>
      <c r="P26" s="6">
        <f>+SUM('[3]3.EXPORTACION POR TIPO'!C307:C318)/10000</f>
        <v>220.99981699999998</v>
      </c>
      <c r="Q26" s="6">
        <f t="shared" ref="Q26:X26" si="35">+SUM(C25:C26)+SUM(B27:B36)</f>
        <v>213.92974100000004</v>
      </c>
      <c r="R26" s="6">
        <f t="shared" si="35"/>
        <v>191.75559999999999</v>
      </c>
      <c r="S26" s="6">
        <f t="shared" si="35"/>
        <v>196.709</v>
      </c>
      <c r="T26" s="6">
        <f t="shared" si="35"/>
        <v>216.68959999999998</v>
      </c>
      <c r="U26" s="6">
        <f t="shared" si="35"/>
        <v>257.64080000000001</v>
      </c>
      <c r="V26" s="6">
        <f t="shared" si="35"/>
        <v>256.82630000000006</v>
      </c>
      <c r="W26" s="6">
        <f t="shared" si="35"/>
        <v>218.88720000000001</v>
      </c>
      <c r="X26" s="6">
        <f t="shared" si="35"/>
        <v>178.72370000000001</v>
      </c>
      <c r="Y26" s="67">
        <f t="shared" ref="Y26" si="36">+SUM(K25:K26)+SUM(J27:J36)</f>
        <v>180.35830000000001</v>
      </c>
      <c r="Z26" s="37">
        <f t="shared" ref="Z26" si="37">+SUM(L25:L26)+SUM(K27:K36)</f>
        <v>164.94480000000001</v>
      </c>
      <c r="AA26" s="78">
        <f>+Z26/Y26-1</f>
        <v>-8.5460441798353548E-2</v>
      </c>
      <c r="AB26" s="7">
        <f>+POWER(Z26/U26,0.2)-1</f>
        <v>-8.5329235669842962E-2</v>
      </c>
    </row>
    <row r="27" spans="1:28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158">
        <f>+'[3]3.EXPORTACION POR TIPO'!C415/10000</f>
        <v>13.539</v>
      </c>
      <c r="K27" s="214">
        <f>+'[3]3.EXPORTACION POR TIPO'!C427/10000</f>
        <v>13.4841</v>
      </c>
      <c r="L27" s="210">
        <f>+'[3]3.EXPORTACION POR TIPO'!C439/10000</f>
        <v>14.7384</v>
      </c>
      <c r="M27" s="7">
        <f>+L27/K27-1</f>
        <v>9.3020668787683336E-2</v>
      </c>
      <c r="N27" s="2"/>
      <c r="O27" s="42" t="s">
        <v>0</v>
      </c>
      <c r="P27" s="6">
        <f>+SUM('[3]3.EXPORTACION POR TIPO'!C308:C319)/10000</f>
        <v>218.70459499999998</v>
      </c>
      <c r="Q27" s="6">
        <f t="shared" ref="Q27:W27" si="38">+SUM(C25:C27)+SUM(B28:B36)</f>
        <v>210.80398600000001</v>
      </c>
      <c r="R27" s="6">
        <f t="shared" si="38"/>
        <v>190.95230000000001</v>
      </c>
      <c r="S27" s="6">
        <f t="shared" si="38"/>
        <v>197.67939999999999</v>
      </c>
      <c r="T27" s="6">
        <f t="shared" si="38"/>
        <v>217.22689999999997</v>
      </c>
      <c r="U27" s="6">
        <f t="shared" si="38"/>
        <v>264.28190000000001</v>
      </c>
      <c r="V27" s="6">
        <f t="shared" si="38"/>
        <v>255.05039999999997</v>
      </c>
      <c r="W27" s="6">
        <f t="shared" si="38"/>
        <v>214.87289999999999</v>
      </c>
      <c r="X27" s="6">
        <f t="shared" ref="X27" si="39">+SUM(J25:J27)+SUM(I28:I36)</f>
        <v>174.6808</v>
      </c>
      <c r="Y27" s="67">
        <f t="shared" ref="Y27" si="40">+SUM(K25:K27)+SUM(J28:J36)</f>
        <v>180.30339999999998</v>
      </c>
      <c r="Z27" s="37">
        <f t="shared" ref="Z27" si="41">+SUM(L25:L27)+SUM(K28:K36)</f>
        <v>166.19909999999999</v>
      </c>
      <c r="AA27" s="78">
        <f>+Z27/Y27-1</f>
        <v>-7.8225369016890367E-2</v>
      </c>
      <c r="AB27" s="7">
        <f>+POWER(Z27/U27,0.2)-1</f>
        <v>-8.8593231640394676E-2</v>
      </c>
    </row>
    <row r="28" spans="1:28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158">
        <f>+'[3]3.EXPORTACION POR TIPO'!C416/10000</f>
        <v>17.133099999999999</v>
      </c>
      <c r="K28" s="214">
        <f>+'[3]3.EXPORTACION POR TIPO'!C428/10000</f>
        <v>14.8438</v>
      </c>
      <c r="L28" s="210">
        <f>+'[3]3.EXPORTACION POR TIPO'!C440/10000</f>
        <v>16.246600000000001</v>
      </c>
      <c r="M28" s="7">
        <f>+L28/K28-1</f>
        <v>9.4504102723022454E-2</v>
      </c>
      <c r="N28" s="2"/>
      <c r="O28" s="42" t="s">
        <v>1</v>
      </c>
      <c r="P28" s="6">
        <f>+SUM('[3]3.EXPORTACION POR TIPO'!C309:C320)/10000</f>
        <v>215.811271</v>
      </c>
      <c r="Q28" s="6">
        <f t="shared" ref="Q28:W28" si="42">+SUM(C25:C28)+SUM(B29:B36)</f>
        <v>207.111988</v>
      </c>
      <c r="R28" s="6">
        <f t="shared" si="42"/>
        <v>190.23070000000001</v>
      </c>
      <c r="S28" s="6">
        <f t="shared" si="42"/>
        <v>201.12279999999998</v>
      </c>
      <c r="T28" s="6">
        <f t="shared" si="42"/>
        <v>219.9211</v>
      </c>
      <c r="U28" s="6">
        <f t="shared" si="42"/>
        <v>265.22429999999997</v>
      </c>
      <c r="V28" s="6">
        <f t="shared" si="42"/>
        <v>255.30599999999998</v>
      </c>
      <c r="W28" s="6">
        <f t="shared" si="42"/>
        <v>207.16219999999996</v>
      </c>
      <c r="X28" s="6">
        <f t="shared" ref="X28" si="43">+SUM(J25:J28)+SUM(I29:I36)</f>
        <v>177.76429999999999</v>
      </c>
      <c r="Y28" s="67">
        <f t="shared" ref="Y28" si="44">+SUM(K25:K28)+SUM(J29:J36)</f>
        <v>178.01410000000001</v>
      </c>
      <c r="Z28" s="37">
        <f t="shared" ref="Z28" si="45">+SUM(L25:L28)+SUM(K29:K36)</f>
        <v>167.6019</v>
      </c>
      <c r="AA28" s="78">
        <f>+Z28/Y28-1</f>
        <v>-5.849087235224637E-2</v>
      </c>
      <c r="AB28" s="7">
        <f>+POWER(Z28/U28,0.2)-1</f>
        <v>-8.7709557281467787E-2</v>
      </c>
    </row>
    <row r="29" spans="1:28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158">
        <f>+'[3]3.EXPORTACION POR TIPO'!C417/10000</f>
        <v>15.6523</v>
      </c>
      <c r="K29" s="214">
        <f>+'[3]3.EXPORTACION POR TIPO'!C429/10000</f>
        <v>14.319599999999999</v>
      </c>
      <c r="L29" s="210"/>
      <c r="M29" s="7"/>
      <c r="N29" s="2"/>
      <c r="O29" s="42" t="s">
        <v>2</v>
      </c>
      <c r="P29" s="6">
        <f>+SUM('[3]3.EXPORTACION POR TIPO'!C310:C321)/10000</f>
        <v>215.96569899999997</v>
      </c>
      <c r="Q29" s="6">
        <f t="shared" ref="Q29:W29" si="46">+SUM(C25:C29)+SUM(B30:B36)</f>
        <v>204.71651</v>
      </c>
      <c r="R29" s="6">
        <f t="shared" si="46"/>
        <v>190.465</v>
      </c>
      <c r="S29" s="6">
        <f t="shared" si="46"/>
        <v>203.6422</v>
      </c>
      <c r="T29" s="6">
        <f t="shared" si="46"/>
        <v>223.1789</v>
      </c>
      <c r="U29" s="6">
        <f t="shared" si="46"/>
        <v>266.03710000000001</v>
      </c>
      <c r="V29" s="6">
        <f t="shared" si="46"/>
        <v>251.99490000000003</v>
      </c>
      <c r="W29" s="6">
        <f t="shared" si="46"/>
        <v>204.26420000000002</v>
      </c>
      <c r="X29" s="6">
        <f t="shared" ref="X29" si="47">+SUM(J25:J29)+SUM(I30:I36)</f>
        <v>177.11019999999999</v>
      </c>
      <c r="Y29" s="67">
        <f t="shared" ref="Y29" si="48">+SUM(K25:K29)+SUM(J30:J36)</f>
        <v>176.6814</v>
      </c>
      <c r="Z29" s="37"/>
      <c r="AA29" s="78"/>
      <c r="AB29" s="7"/>
    </row>
    <row r="30" spans="1:28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158">
        <f>+'[3]3.EXPORTACION POR TIPO'!C418/10000</f>
        <v>10.7896</v>
      </c>
      <c r="K30" s="214">
        <f>+'[3]3.EXPORTACION POR TIPO'!C430/10000</f>
        <v>13.3476</v>
      </c>
      <c r="L30" s="210"/>
      <c r="M30" s="7"/>
      <c r="N30" s="2"/>
      <c r="O30" s="42" t="s">
        <v>3</v>
      </c>
      <c r="P30" s="6">
        <f>+SUM('[3]3.EXPORTACION POR TIPO'!C311:C322)/10000</f>
        <v>211.06281200000001</v>
      </c>
      <c r="Q30" s="6">
        <f t="shared" ref="Q30:W30" si="49">+SUM(C25:C30)+SUM(B31:B36)</f>
        <v>206.3612</v>
      </c>
      <c r="R30" s="6">
        <f t="shared" si="49"/>
        <v>187.52120000000002</v>
      </c>
      <c r="S30" s="6">
        <f t="shared" si="49"/>
        <v>203.61880000000002</v>
      </c>
      <c r="T30" s="6">
        <f t="shared" si="49"/>
        <v>229.2089</v>
      </c>
      <c r="U30" s="6">
        <f t="shared" si="49"/>
        <v>268.43119999999999</v>
      </c>
      <c r="V30" s="6">
        <f t="shared" si="49"/>
        <v>250.96310000000003</v>
      </c>
      <c r="W30" s="6">
        <f t="shared" si="49"/>
        <v>195.73259999999999</v>
      </c>
      <c r="X30" s="6">
        <f t="shared" ref="X30" si="50">+SUM(J25:J30)+SUM(I31:I36)</f>
        <v>174.53059999999999</v>
      </c>
      <c r="Y30" s="67">
        <f t="shared" ref="Y30" si="51">+SUM(K25:K30)+SUM(J31:J36)</f>
        <v>179.23939999999999</v>
      </c>
      <c r="Z30" s="37"/>
      <c r="AA30" s="78"/>
      <c r="AB30" s="7"/>
    </row>
    <row r="31" spans="1:28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158">
        <f>+'[3]3.EXPORTACION POR TIPO'!C419/10000</f>
        <v>20.113700000000001</v>
      </c>
      <c r="K31" s="214">
        <f>+'[3]3.EXPORTACION POR TIPO'!C431/10000</f>
        <v>15.156000000000001</v>
      </c>
      <c r="L31" s="210"/>
      <c r="M31" s="7"/>
      <c r="N31" s="2"/>
      <c r="O31" s="42" t="s">
        <v>4</v>
      </c>
      <c r="P31" s="6">
        <f>+SUM('[3]3.EXPORTACION POR TIPO'!C312:C323)/10000</f>
        <v>209.828587</v>
      </c>
      <c r="Q31" s="6">
        <f t="shared" ref="Q31:W31" si="52">+SUM(C25:C31)+SUM(B32:B36)</f>
        <v>207.08420000000001</v>
      </c>
      <c r="R31" s="6">
        <f t="shared" si="52"/>
        <v>189.78700000000003</v>
      </c>
      <c r="S31" s="6">
        <f t="shared" si="52"/>
        <v>203.10489999999999</v>
      </c>
      <c r="T31" s="6">
        <f t="shared" si="52"/>
        <v>236.33259999999999</v>
      </c>
      <c r="U31" s="6">
        <f t="shared" si="52"/>
        <v>265.46980000000002</v>
      </c>
      <c r="V31" s="6">
        <f t="shared" si="52"/>
        <v>244.39139999999998</v>
      </c>
      <c r="W31" s="6">
        <f t="shared" si="52"/>
        <v>194.86930000000001</v>
      </c>
      <c r="X31" s="6">
        <f t="shared" ref="X31" si="53">+SUM(J25:J31)+SUM(I32:I36)</f>
        <v>179.87259999999998</v>
      </c>
      <c r="Y31" s="67">
        <f t="shared" ref="Y31" si="54">+SUM(K25:K31)+SUM(J32:J36)</f>
        <v>174.2817</v>
      </c>
      <c r="Z31" s="37"/>
      <c r="AA31" s="78"/>
      <c r="AB31" s="7"/>
    </row>
    <row r="32" spans="1:28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158">
        <f>+'[3]3.EXPORTACION POR TIPO'!C420/10000</f>
        <v>18.259799999999998</v>
      </c>
      <c r="K32" s="214">
        <f>+'[3]3.EXPORTACION POR TIPO'!C432/10000</f>
        <v>14.7576</v>
      </c>
      <c r="L32" s="210"/>
      <c r="M32" s="7"/>
      <c r="N32" s="2"/>
      <c r="O32" s="42" t="s">
        <v>5</v>
      </c>
      <c r="P32" s="6">
        <f>+SUM('[3]3.EXPORTACION POR TIPO'!C313:C324)/10000</f>
        <v>215.70240499999997</v>
      </c>
      <c r="Q32" s="6">
        <f t="shared" ref="Q32:W32" si="55">+SUM(C25:C32)+SUM(B33:B36)</f>
        <v>203.96719999999999</v>
      </c>
      <c r="R32" s="6">
        <f t="shared" si="55"/>
        <v>188.6669</v>
      </c>
      <c r="S32" s="6">
        <f t="shared" si="55"/>
        <v>205.08080000000001</v>
      </c>
      <c r="T32" s="6">
        <f t="shared" si="55"/>
        <v>239.38669999999999</v>
      </c>
      <c r="U32" s="6">
        <f t="shared" si="55"/>
        <v>262.5702</v>
      </c>
      <c r="V32" s="6">
        <f t="shared" si="55"/>
        <v>244.72399999999999</v>
      </c>
      <c r="W32" s="6">
        <f t="shared" si="55"/>
        <v>189.76339999999999</v>
      </c>
      <c r="X32" s="6">
        <f t="shared" ref="X32" si="56">+SUM(J25:J32)+SUM(I33:I36)</f>
        <v>181.2886</v>
      </c>
      <c r="Y32" s="67">
        <f t="shared" ref="Y32" si="57">+SUM(K25:K32)+SUM(J33:J36)</f>
        <v>170.77950000000001</v>
      </c>
      <c r="Z32" s="37"/>
      <c r="AA32" s="78"/>
      <c r="AB32" s="7"/>
    </row>
    <row r="33" spans="1:28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158">
        <f>+'[3]3.EXPORTACION POR TIPO'!C421/10000</f>
        <v>14.902100000000001</v>
      </c>
      <c r="K33" s="214">
        <f>+'[3]3.EXPORTACION POR TIPO'!C433/10000</f>
        <v>15.724600000000001</v>
      </c>
      <c r="L33" s="210"/>
      <c r="M33" s="7"/>
      <c r="N33" s="2"/>
      <c r="O33" s="42" t="s">
        <v>6</v>
      </c>
      <c r="P33" s="6">
        <f>+SUM('[3]3.EXPORTACION POR TIPO'!C314:C325)/10000</f>
        <v>215.18694300000001</v>
      </c>
      <c r="Q33" s="6">
        <f t="shared" ref="Q33:W33" si="58">+SUM(C25:C33)+SUM(B34:B36)</f>
        <v>200.82980000000001</v>
      </c>
      <c r="R33" s="6">
        <f t="shared" si="58"/>
        <v>187.68700000000001</v>
      </c>
      <c r="S33" s="6">
        <f t="shared" si="58"/>
        <v>206.2047</v>
      </c>
      <c r="T33" s="6">
        <f t="shared" si="58"/>
        <v>247.44519999999997</v>
      </c>
      <c r="U33" s="6">
        <f t="shared" si="58"/>
        <v>260.88780000000003</v>
      </c>
      <c r="V33" s="6">
        <f t="shared" si="58"/>
        <v>243.73650000000004</v>
      </c>
      <c r="W33" s="6">
        <f t="shared" si="58"/>
        <v>184.76069999999999</v>
      </c>
      <c r="X33" s="6">
        <f t="shared" ref="X33" si="59">+SUM(J25:J33)+SUM(I34:I36)</f>
        <v>180.21360000000001</v>
      </c>
      <c r="Y33" s="67">
        <f t="shared" ref="Y33" si="60">+SUM(K25:K33)+SUM(J34:J36)</f>
        <v>171.602</v>
      </c>
      <c r="Z33" s="37"/>
      <c r="AA33" s="78"/>
      <c r="AB33" s="7"/>
    </row>
    <row r="34" spans="1:28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158">
        <f>+'[3]3.EXPORTACION POR TIPO'!C422/10000</f>
        <v>17.1434</v>
      </c>
      <c r="K34" s="214">
        <f>+'[3]3.EXPORTACION POR TIPO'!C434/10000</f>
        <v>13.7281</v>
      </c>
      <c r="L34" s="210"/>
      <c r="M34" s="7"/>
      <c r="N34" s="2"/>
      <c r="O34" s="42" t="s">
        <v>7</v>
      </c>
      <c r="P34" s="6">
        <f>+SUM('[3]3.EXPORTACION POR TIPO'!C315:C326)/10000</f>
        <v>215.88718500000002</v>
      </c>
      <c r="Q34" s="6">
        <f t="shared" ref="Q34:W34" si="61">+SUM(C25:C34)+SUM(B35:B36)</f>
        <v>198.90010000000001</v>
      </c>
      <c r="R34" s="6">
        <f t="shared" si="61"/>
        <v>188.67710000000002</v>
      </c>
      <c r="S34" s="6">
        <f t="shared" si="61"/>
        <v>208.31850000000003</v>
      </c>
      <c r="T34" s="6">
        <f t="shared" si="61"/>
        <v>251.43389999999999</v>
      </c>
      <c r="U34" s="6">
        <f t="shared" si="61"/>
        <v>257.40940000000001</v>
      </c>
      <c r="V34" s="6">
        <f t="shared" si="61"/>
        <v>239.81730000000002</v>
      </c>
      <c r="W34" s="6">
        <f t="shared" si="61"/>
        <v>182.68899999999999</v>
      </c>
      <c r="X34" s="6">
        <f t="shared" ref="X34" si="62">+SUM(J25:J34)+SUM(I35:I36)</f>
        <v>181.92370000000003</v>
      </c>
      <c r="Y34" s="67">
        <f t="shared" ref="Y34" si="63">+SUM(K25:K34)+SUM(J35:J36)</f>
        <v>168.18670000000003</v>
      </c>
      <c r="Z34" s="37"/>
      <c r="AA34" s="78"/>
      <c r="AB34" s="7"/>
    </row>
    <row r="35" spans="1:28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158">
        <f>+'[3]3.EXPORTACION POR TIPO'!C423/10000</f>
        <v>15.065</v>
      </c>
      <c r="K35" s="214">
        <f>+'[3]3.EXPORTACION POR TIPO'!C435/10000</f>
        <v>13.385199999999999</v>
      </c>
      <c r="L35" s="210"/>
      <c r="M35" s="7"/>
      <c r="N35" s="2"/>
      <c r="O35" s="42" t="s">
        <v>8</v>
      </c>
      <c r="P35" s="6">
        <f>+SUM('[3]3.EXPORTACION POR TIPO'!C316:C327)/10000</f>
        <v>215.86893200000003</v>
      </c>
      <c r="Q35" s="6">
        <f t="shared" ref="Q35:W35" si="64">+SUM(C25:C35)+SUM(B36)</f>
        <v>198.32160000000002</v>
      </c>
      <c r="R35" s="6">
        <f t="shared" si="64"/>
        <v>189.83440000000004</v>
      </c>
      <c r="S35" s="6">
        <f t="shared" si="64"/>
        <v>209.33080000000001</v>
      </c>
      <c r="T35" s="6">
        <f t="shared" si="64"/>
        <v>255.55369999999999</v>
      </c>
      <c r="U35" s="6">
        <f t="shared" si="64"/>
        <v>258.66900000000004</v>
      </c>
      <c r="V35" s="6">
        <f t="shared" si="64"/>
        <v>233.30220000000003</v>
      </c>
      <c r="W35" s="6">
        <f t="shared" si="64"/>
        <v>180.5617</v>
      </c>
      <c r="X35" s="6">
        <f t="shared" ref="X35" si="65">+SUM(J25:J35)+SUM(I36)</f>
        <v>182.99180000000001</v>
      </c>
      <c r="Y35" s="67">
        <f t="shared" ref="Y35" si="66">+SUM(K25:K35)+SUM(J36)</f>
        <v>166.5069</v>
      </c>
      <c r="Z35" s="37"/>
      <c r="AA35" s="78"/>
      <c r="AB35" s="7"/>
    </row>
    <row r="36" spans="1:28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158">
        <f>+'[3]3.EXPORTACION POR TIPO'!C424/10000</f>
        <v>14.964600000000001</v>
      </c>
      <c r="K36" s="214">
        <f>+'[3]3.EXPORTACION POR TIPO'!C436/10000</f>
        <v>13.3172</v>
      </c>
      <c r="L36" s="210"/>
      <c r="M36" s="7"/>
      <c r="N36" s="2"/>
      <c r="O36" s="42" t="s">
        <v>9</v>
      </c>
      <c r="P36" s="6">
        <f>+SUM('[3]3.EXPORTACION POR TIPO'!C317:C328)/10000</f>
        <v>217.71594100000002</v>
      </c>
      <c r="Q36" s="6">
        <f t="shared" ref="Q36:W36" si="67">+SUM(C25:C36)</f>
        <v>194.32600000000002</v>
      </c>
      <c r="R36" s="6">
        <f t="shared" si="67"/>
        <v>191.70300000000003</v>
      </c>
      <c r="S36" s="6">
        <f t="shared" si="67"/>
        <v>211.08090000000001</v>
      </c>
      <c r="T36" s="6">
        <f t="shared" si="67"/>
        <v>256.32260000000002</v>
      </c>
      <c r="U36" s="6">
        <f t="shared" si="67"/>
        <v>262.1601</v>
      </c>
      <c r="V36" s="6">
        <f t="shared" si="67"/>
        <v>225.5866</v>
      </c>
      <c r="W36" s="6">
        <f t="shared" si="67"/>
        <v>180.39320000000001</v>
      </c>
      <c r="X36" s="6">
        <f t="shared" ref="X36" si="68">+SUM(J25:J36)</f>
        <v>182.86240000000001</v>
      </c>
      <c r="Y36" s="67">
        <f t="shared" ref="Y36" si="69">+SUM(K25:K36)</f>
        <v>164.85950000000003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70">SUM(G25:G36)</f>
        <v>262.1601</v>
      </c>
      <c r="H37" s="159">
        <f t="shared" ref="H37" si="71">SUM(H25:H36)</f>
        <v>225.5866</v>
      </c>
      <c r="I37" s="159">
        <f t="shared" ref="I37:J37" si="72">SUM(I25:I36)</f>
        <v>180.39320000000001</v>
      </c>
      <c r="J37" s="159">
        <f t="shared" si="72"/>
        <v>182.86240000000001</v>
      </c>
      <c r="K37" s="216">
        <f t="shared" ref="K37" si="73">SUM(K25:K36)</f>
        <v>164.85950000000003</v>
      </c>
      <c r="L37" s="216"/>
      <c r="M37" s="56"/>
      <c r="N37" s="3"/>
      <c r="O37" s="43" t="s">
        <v>14</v>
      </c>
      <c r="P37" s="46">
        <f t="shared" ref="P37:W37" si="74">+AVERAGE(P25:P36)</f>
        <v>216.08199108333329</v>
      </c>
      <c r="Q37" s="46">
        <f t="shared" si="74"/>
        <v>205.42225550000003</v>
      </c>
      <c r="R37" s="46">
        <f t="shared" si="74"/>
        <v>189.80183333333335</v>
      </c>
      <c r="S37" s="46">
        <f t="shared" si="74"/>
        <v>203.39385833333336</v>
      </c>
      <c r="T37" s="46">
        <f t="shared" si="74"/>
        <v>233.90785833333334</v>
      </c>
      <c r="U37" s="46">
        <f t="shared" si="74"/>
        <v>262.03105833333331</v>
      </c>
      <c r="V37" s="226">
        <f t="shared" si="74"/>
        <v>246.6636666666667</v>
      </c>
      <c r="W37" s="226">
        <f t="shared" si="74"/>
        <v>198.1714666666667</v>
      </c>
      <c r="X37" s="226">
        <f t="shared" ref="X37:Z37" si="75">+AVERAGE(X25:X36)</f>
        <v>179.22853333333333</v>
      </c>
      <c r="Y37" s="220">
        <f t="shared" si="75"/>
        <v>174.30502500000003</v>
      </c>
      <c r="Z37" s="220">
        <f t="shared" si="75"/>
        <v>165.99124999999998</v>
      </c>
      <c r="AA37" s="79">
        <f>+Y37/X37-1</f>
        <v>-2.7470560863076643E-2</v>
      </c>
      <c r="AB37" s="75">
        <f>+POWER(Y37/T37,0.2)-1</f>
        <v>-5.712739192908578E-2</v>
      </c>
    </row>
    <row r="38" spans="1:28" ht="25.5" x14ac:dyDescent="0.25">
      <c r="A38" s="57" t="s">
        <v>15</v>
      </c>
      <c r="B38" s="195">
        <f t="shared" ref="B38:G38" si="76">+B37/B$73</f>
        <v>0.83798867713469483</v>
      </c>
      <c r="C38" s="58">
        <f t="shared" si="76"/>
        <v>0.87039559404949451</v>
      </c>
      <c r="D38" s="58">
        <f t="shared" si="76"/>
        <v>0.69619752089286224</v>
      </c>
      <c r="E38" s="58">
        <f t="shared" si="76"/>
        <v>0.67551940653882592</v>
      </c>
      <c r="F38" s="58">
        <f t="shared" si="76"/>
        <v>0.64916071148629495</v>
      </c>
      <c r="G38" s="58">
        <f t="shared" si="76"/>
        <v>0.77955210859011626</v>
      </c>
      <c r="H38" s="58">
        <f t="shared" ref="H38" si="77">+H37/H$73</f>
        <v>0.85041624240715274</v>
      </c>
      <c r="I38" s="58">
        <f t="shared" ref="I38:J38" si="78">+I37/I$73</f>
        <v>0.88977080139606546</v>
      </c>
      <c r="J38" s="58">
        <f t="shared" si="78"/>
        <v>0.86976275185023133</v>
      </c>
      <c r="K38" s="189">
        <f t="shared" ref="K38" si="79">+K37/K$73</f>
        <v>0.84351660406532647</v>
      </c>
      <c r="L38" s="188"/>
      <c r="M38" s="59"/>
      <c r="N38" s="3"/>
      <c r="O38" s="44" t="s">
        <v>15</v>
      </c>
      <c r="P38" s="48">
        <f t="shared" ref="P38:W38" si="80">+P37/P$73</f>
        <v>0.84144658722436672</v>
      </c>
      <c r="Q38" s="48">
        <f t="shared" si="80"/>
        <v>0.85565844106519107</v>
      </c>
      <c r="R38" s="48">
        <f t="shared" si="80"/>
        <v>0.79981127220841064</v>
      </c>
      <c r="S38" s="48">
        <f t="shared" si="80"/>
        <v>0.67824813287862373</v>
      </c>
      <c r="T38" s="48">
        <f t="shared" si="80"/>
        <v>0.61754226655170741</v>
      </c>
      <c r="U38" s="48">
        <f t="shared" si="80"/>
        <v>0.74177676090707223</v>
      </c>
      <c r="V38" s="58">
        <f t="shared" si="80"/>
        <v>0.82085719221217801</v>
      </c>
      <c r="W38" s="58">
        <f t="shared" si="80"/>
        <v>0.8742932109872098</v>
      </c>
      <c r="X38" s="58">
        <f t="shared" ref="X38:Z38" si="81">+X37/X$73</f>
        <v>0.87835412905086241</v>
      </c>
      <c r="Y38" s="189">
        <f t="shared" si="81"/>
        <v>0.86059966877166605</v>
      </c>
      <c r="Z38" s="189">
        <f t="shared" si="81"/>
        <v>0.82692072737489764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K39" si="82">+D37/C37-1</f>
        <v>-1.3497936457293358E-2</v>
      </c>
      <c r="E39" s="62">
        <f t="shared" si="82"/>
        <v>0.10108292514984107</v>
      </c>
      <c r="F39" s="62">
        <f t="shared" si="82"/>
        <v>0.21433346172012735</v>
      </c>
      <c r="G39" s="62">
        <f t="shared" si="82"/>
        <v>2.2774035531786696E-2</v>
      </c>
      <c r="H39" s="62">
        <f t="shared" si="82"/>
        <v>-0.13950826231756852</v>
      </c>
      <c r="I39" s="62">
        <f t="shared" si="82"/>
        <v>-0.20033725407448844</v>
      </c>
      <c r="J39" s="62">
        <f t="shared" si="82"/>
        <v>1.3687877370100354E-2</v>
      </c>
      <c r="K39" s="190">
        <f t="shared" si="82"/>
        <v>-9.8450528922293334E-2</v>
      </c>
      <c r="L39" s="187"/>
      <c r="M39" s="63"/>
      <c r="N39" s="2"/>
      <c r="O39" s="45" t="s">
        <v>12</v>
      </c>
      <c r="P39" s="49"/>
      <c r="Q39" s="50">
        <f>+Q37/P37-1</f>
        <v>-4.9331901885438789E-2</v>
      </c>
      <c r="R39" s="50">
        <f t="shared" ref="R39:T39" si="83">+R37/Q37-1</f>
        <v>-7.6040554265390581E-2</v>
      </c>
      <c r="S39" s="50">
        <f t="shared" si="83"/>
        <v>7.1611663392784353E-2</v>
      </c>
      <c r="T39" s="50">
        <f t="shared" si="83"/>
        <v>0.15002419566667502</v>
      </c>
      <c r="U39" s="50">
        <f t="shared" ref="U39" si="84">+U37/T37-1</f>
        <v>0.1202319588592986</v>
      </c>
      <c r="V39" s="62">
        <f t="shared" ref="V39" si="85">+V37/U37-1</f>
        <v>-5.8647214434853545E-2</v>
      </c>
      <c r="W39" s="62">
        <f t="shared" ref="W39:Y39" si="86">+W37/V37-1</f>
        <v>-0.19659239098853898</v>
      </c>
      <c r="X39" s="62">
        <f t="shared" si="86"/>
        <v>-9.5588601386274452E-2</v>
      </c>
      <c r="Y39" s="190">
        <f t="shared" si="86"/>
        <v>-2.7470560863076643E-2</v>
      </c>
      <c r="Z39" s="190">
        <f t="shared" ref="Z39" si="87">+Z37/Y37-1</f>
        <v>-4.7696702949327152E-2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6" t="s">
        <v>30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N41" s="2"/>
      <c r="O41" s="276" t="s">
        <v>31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88">+C42+1</f>
        <v>2018</v>
      </c>
      <c r="E42" s="39">
        <f t="shared" si="88"/>
        <v>2019</v>
      </c>
      <c r="F42" s="39">
        <f t="shared" si="88"/>
        <v>2020</v>
      </c>
      <c r="G42" s="39">
        <f t="shared" si="88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9">+Q42+1</f>
        <v>2018</v>
      </c>
      <c r="S42" s="64">
        <f t="shared" si="89"/>
        <v>2019</v>
      </c>
      <c r="T42" s="64">
        <f t="shared" si="89"/>
        <v>2020</v>
      </c>
      <c r="U42" s="64">
        <f t="shared" ref="U42" si="90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158">
        <f>+'[3]3.EXPORTACION POR TIPO'!D413/10000</f>
        <v>0.31240000000000001</v>
      </c>
      <c r="K43" s="214">
        <f>+'[3]3.EXPORTACION POR TIPO'!D425/10000</f>
        <v>0.23380000000000001</v>
      </c>
      <c r="L43" s="210">
        <f>+'[3]3.EXPORTACION POR TIPO'!D437/10000</f>
        <v>0.46689999999999998</v>
      </c>
      <c r="M43" s="7">
        <f>+L43/K43-1</f>
        <v>0.99700598802395191</v>
      </c>
      <c r="N43" s="2"/>
      <c r="O43" s="42" t="s">
        <v>10</v>
      </c>
      <c r="P43" s="6">
        <f>+SUM('[3]3.EXPORTACION POR TIPO'!D306:D317)/10000</f>
        <v>3.4911050000000001</v>
      </c>
      <c r="Q43" s="6">
        <f t="shared" ref="Q43:Z43" si="91">+SUM(C43)+SUM(B44:B54)</f>
        <v>3.1496399999999998</v>
      </c>
      <c r="R43" s="6">
        <f t="shared" si="91"/>
        <v>3.2304000000000004</v>
      </c>
      <c r="S43" s="6">
        <f t="shared" si="91"/>
        <v>3.5172999999999996</v>
      </c>
      <c r="T43" s="6">
        <f t="shared" si="91"/>
        <v>3.2462</v>
      </c>
      <c r="U43" s="6">
        <f t="shared" si="91"/>
        <v>3.0320000000000005</v>
      </c>
      <c r="V43" s="6">
        <f t="shared" si="91"/>
        <v>4.3163999999999998</v>
      </c>
      <c r="W43" s="6">
        <f t="shared" si="91"/>
        <v>6.1757000000000009</v>
      </c>
      <c r="X43" s="6">
        <f t="shared" si="91"/>
        <v>4.2975000000000003</v>
      </c>
      <c r="Y43" s="67">
        <f t="shared" si="91"/>
        <v>5.0998999999999999</v>
      </c>
      <c r="Z43" s="37">
        <f t="shared" si="91"/>
        <v>6.1879</v>
      </c>
      <c r="AA43" s="78">
        <f>+Z43/Y43-1</f>
        <v>0.21333751642189069</v>
      </c>
      <c r="AB43" s="7">
        <f>+POWER(Z43/U43,0.2)-1</f>
        <v>0.15335450930029904</v>
      </c>
    </row>
    <row r="44" spans="1:28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158">
        <f>+'[3]3.EXPORTACION POR TIPO'!D414/10000</f>
        <v>0.17730000000000001</v>
      </c>
      <c r="K44" s="214">
        <f>+'[3]3.EXPORTACION POR TIPO'!D426/10000</f>
        <v>0.31769999999999998</v>
      </c>
      <c r="L44" s="210">
        <f>+'[3]3.EXPORTACION POR TIPO'!D438/10000</f>
        <v>0.43530000000000002</v>
      </c>
      <c r="M44" s="7">
        <f>+L44/K44-1</f>
        <v>0.37016052880075567</v>
      </c>
      <c r="N44" s="2"/>
      <c r="O44" s="42" t="s">
        <v>11</v>
      </c>
      <c r="P44" s="6">
        <f>+SUM('[3]3.EXPORTACION POR TIPO'!D307:D318)/10000</f>
        <v>3.3686929999999999</v>
      </c>
      <c r="Q44" s="6">
        <f t="shared" ref="Q44:X44" si="92">+SUM(C43:C44)+SUM(B45:B54)</f>
        <v>3.1580159999999995</v>
      </c>
      <c r="R44" s="6">
        <f t="shared" si="92"/>
        <v>3.2027000000000005</v>
      </c>
      <c r="S44" s="6">
        <f t="shared" si="92"/>
        <v>3.54</v>
      </c>
      <c r="T44" s="6">
        <f t="shared" si="92"/>
        <v>3.2768000000000002</v>
      </c>
      <c r="U44" s="6">
        <f t="shared" si="92"/>
        <v>3.0412999999999997</v>
      </c>
      <c r="V44" s="6">
        <f t="shared" si="92"/>
        <v>4.3353999999999999</v>
      </c>
      <c r="W44" s="6">
        <f t="shared" si="92"/>
        <v>6.339599999999999</v>
      </c>
      <c r="X44" s="6">
        <f t="shared" si="92"/>
        <v>4.1048000000000009</v>
      </c>
      <c r="Y44" s="67">
        <f t="shared" ref="Y44" si="93">+SUM(K43:K44)+SUM(J45:J54)</f>
        <v>5.2402999999999995</v>
      </c>
      <c r="Z44" s="37">
        <f t="shared" ref="Z44" si="94">+SUM(L43:L44)+SUM(K45:K54)</f>
        <v>6.3055000000000003</v>
      </c>
      <c r="AA44" s="78">
        <f>+Z44/Y44-1</f>
        <v>0.20327080510657813</v>
      </c>
      <c r="AB44" s="7">
        <f>+POWER(Z44/U44,0.2)-1</f>
        <v>0.1569965224721892</v>
      </c>
    </row>
    <row r="45" spans="1:28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158">
        <f>+'[3]3.EXPORTACION POR TIPO'!D415/10000</f>
        <v>0.41120000000000001</v>
      </c>
      <c r="K45" s="214">
        <f>+'[3]3.EXPORTACION POR TIPO'!D427/10000</f>
        <v>0.29189999999999999</v>
      </c>
      <c r="L45" s="210">
        <f>+'[3]3.EXPORTACION POR TIPO'!D439/10000</f>
        <v>0.49609999999999999</v>
      </c>
      <c r="M45" s="7">
        <f>+L45/K45-1</f>
        <v>0.69955464200068507</v>
      </c>
      <c r="N45" s="2"/>
      <c r="O45" s="42" t="s">
        <v>0</v>
      </c>
      <c r="P45" s="6">
        <f>+SUM('[3]3.EXPORTACION POR TIPO'!D308:D319)/10000</f>
        <v>3.3401370000000004</v>
      </c>
      <c r="Q45" s="6">
        <f t="shared" ref="Q45:W45" si="95">+SUM(C43:C45)+SUM(B46:B54)</f>
        <v>3.2051509999999999</v>
      </c>
      <c r="R45" s="6">
        <f t="shared" si="95"/>
        <v>3.2430000000000003</v>
      </c>
      <c r="S45" s="6">
        <f t="shared" si="95"/>
        <v>3.4514</v>
      </c>
      <c r="T45" s="6">
        <f t="shared" si="95"/>
        <v>3.2434000000000003</v>
      </c>
      <c r="U45" s="6">
        <f t="shared" si="95"/>
        <v>3.1282000000000001</v>
      </c>
      <c r="V45" s="6">
        <f t="shared" si="95"/>
        <v>4.5890000000000004</v>
      </c>
      <c r="W45" s="6">
        <f t="shared" si="95"/>
        <v>6.088099999999999</v>
      </c>
      <c r="X45" s="6">
        <f t="shared" ref="X45" si="96">+SUM(J43:J45)+SUM(I46:I54)</f>
        <v>4.2706</v>
      </c>
      <c r="Y45" s="67">
        <f t="shared" ref="Y45" si="97">+SUM(K43:K45)+SUM(J46:J54)</f>
        <v>5.1209999999999996</v>
      </c>
      <c r="Z45" s="37">
        <f t="shared" ref="Z45" si="98">+SUM(L43:L45)+SUM(K46:K54)</f>
        <v>6.5097000000000005</v>
      </c>
      <c r="AA45" s="78">
        <f>+Z45/Y45-1</f>
        <v>0.27117750439367327</v>
      </c>
      <c r="AB45" s="7">
        <f>+POWER(Z45/U45,0.2)-1</f>
        <v>0.15785264627895645</v>
      </c>
    </row>
    <row r="46" spans="1:28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158">
        <f>+'[3]3.EXPORTACION POR TIPO'!D416/10000</f>
        <v>0.4274</v>
      </c>
      <c r="K46" s="214">
        <f>+'[3]3.EXPORTACION POR TIPO'!D428/10000</f>
        <v>0.32790000000000002</v>
      </c>
      <c r="L46" s="210">
        <f>+'[3]3.EXPORTACION POR TIPO'!D440/10000</f>
        <v>0.32519999999999999</v>
      </c>
      <c r="M46" s="7">
        <f>+L46/K46-1</f>
        <v>-8.2342177493138768E-3</v>
      </c>
      <c r="N46" s="2"/>
      <c r="O46" s="42" t="s">
        <v>1</v>
      </c>
      <c r="P46" s="6">
        <f>+SUM('[3]3.EXPORTACION POR TIPO'!D309:D320)/10000</f>
        <v>3.3106680000000002</v>
      </c>
      <c r="Q46" s="6">
        <f t="shared" ref="Q46:W46" si="99">+SUM(C43:C46)+SUM(B47:B54)</f>
        <v>3.2375179999999997</v>
      </c>
      <c r="R46" s="6">
        <f t="shared" si="99"/>
        <v>3.3452000000000006</v>
      </c>
      <c r="S46" s="6">
        <f t="shared" si="99"/>
        <v>3.3603999999999994</v>
      </c>
      <c r="T46" s="6">
        <f t="shared" si="99"/>
        <v>3.3224</v>
      </c>
      <c r="U46" s="6">
        <f t="shared" si="99"/>
        <v>3.0156999999999998</v>
      </c>
      <c r="V46" s="6">
        <f t="shared" si="99"/>
        <v>4.8224999999999998</v>
      </c>
      <c r="W46" s="6">
        <f t="shared" si="99"/>
        <v>5.8988999999999994</v>
      </c>
      <c r="X46" s="6">
        <f t="shared" ref="X46" si="100">+SUM(J43:J46)+SUM(I47:I54)</f>
        <v>4.4527000000000001</v>
      </c>
      <c r="Y46" s="67">
        <f t="shared" ref="Y46" si="101">+SUM(K43:K46)+SUM(J47:J54)</f>
        <v>5.0214999999999996</v>
      </c>
      <c r="Z46" s="37">
        <f t="shared" ref="Z46" si="102">+SUM(L43:L46)+SUM(K47:K54)</f>
        <v>6.5069999999999997</v>
      </c>
      <c r="AA46" s="78">
        <f>+Z46/Y46-1</f>
        <v>0.29582793985860811</v>
      </c>
      <c r="AB46" s="7">
        <f>+POWER(Z46/U46,0.2)-1</f>
        <v>0.16626846862780487</v>
      </c>
    </row>
    <row r="47" spans="1:28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158">
        <f>+'[3]3.EXPORTACION POR TIPO'!D417/10000</f>
        <v>0.54779999999999995</v>
      </c>
      <c r="K47" s="214">
        <f>+'[3]3.EXPORTACION POR TIPO'!D429/10000</f>
        <v>0.43099999999999999</v>
      </c>
      <c r="L47" s="210"/>
      <c r="M47" s="7"/>
      <c r="N47" s="2"/>
      <c r="O47" s="42" t="s">
        <v>2</v>
      </c>
      <c r="P47" s="6">
        <f>+SUM('[3]3.EXPORTACION POR TIPO'!D310:D321)/10000</f>
        <v>3.3673490000000004</v>
      </c>
      <c r="Q47" s="6">
        <f t="shared" ref="Q47:W47" si="103">+SUM(C43:C47)+SUM(B48:B54)</f>
        <v>3.3534709999999999</v>
      </c>
      <c r="R47" s="6">
        <f t="shared" si="103"/>
        <v>3.3656000000000001</v>
      </c>
      <c r="S47" s="6">
        <f t="shared" si="103"/>
        <v>3.2399</v>
      </c>
      <c r="T47" s="6">
        <f t="shared" si="103"/>
        <v>3.2913999999999999</v>
      </c>
      <c r="U47" s="6">
        <f t="shared" si="103"/>
        <v>3.0647000000000002</v>
      </c>
      <c r="V47" s="6">
        <f t="shared" si="103"/>
        <v>5.0191999999999997</v>
      </c>
      <c r="W47" s="6">
        <f t="shared" si="103"/>
        <v>5.6800000000000015</v>
      </c>
      <c r="X47" s="6">
        <f t="shared" ref="X47" si="104">+SUM(J43:J47)+SUM(I48:I54)</f>
        <v>4.7805</v>
      </c>
      <c r="Y47" s="67">
        <f t="shared" ref="Y47" si="105">+SUM(K43:K47)+SUM(J48:J54)</f>
        <v>4.9047000000000001</v>
      </c>
      <c r="Z47" s="37"/>
      <c r="AA47" s="78"/>
      <c r="AB47" s="7"/>
    </row>
    <row r="48" spans="1:28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158">
        <f>+'[3]3.EXPORTACION POR TIPO'!D418/10000</f>
        <v>0.20549999999999999</v>
      </c>
      <c r="K48" s="214">
        <f>+'[3]3.EXPORTACION POR TIPO'!D430/10000</f>
        <v>0.36909999999999998</v>
      </c>
      <c r="L48" s="210"/>
      <c r="M48" s="7"/>
      <c r="N48" s="2"/>
      <c r="O48" s="42" t="s">
        <v>3</v>
      </c>
      <c r="P48" s="6">
        <f>+SUM('[3]3.EXPORTACION POR TIPO'!D311:D322)/10000</f>
        <v>3.3027130000000007</v>
      </c>
      <c r="Q48" s="6">
        <f t="shared" ref="Q48:W48" si="106">+SUM(C43:C48)+SUM(B49:B54)</f>
        <v>3.4413299999999998</v>
      </c>
      <c r="R48" s="6">
        <f t="shared" si="106"/>
        <v>3.3334000000000001</v>
      </c>
      <c r="S48" s="6">
        <f t="shared" si="106"/>
        <v>3.2820999999999998</v>
      </c>
      <c r="T48" s="6">
        <f t="shared" si="106"/>
        <v>3.1452999999999998</v>
      </c>
      <c r="U48" s="6">
        <f t="shared" si="106"/>
        <v>3.2317999999999998</v>
      </c>
      <c r="V48" s="6">
        <f t="shared" si="106"/>
        <v>5.18</v>
      </c>
      <c r="W48" s="6">
        <f t="shared" si="106"/>
        <v>5.5455000000000005</v>
      </c>
      <c r="X48" s="6">
        <f t="shared" ref="X48" si="107">+SUM(J43:J48)+SUM(I49:I54)</f>
        <v>4.6814999999999998</v>
      </c>
      <c r="Y48" s="67">
        <f t="shared" ref="Y48" si="108">+SUM(K43:K48)+SUM(J49:J54)</f>
        <v>5.0682999999999998</v>
      </c>
      <c r="Z48" s="37"/>
      <c r="AA48" s="78"/>
      <c r="AB48" s="7"/>
    </row>
    <row r="49" spans="1:28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158">
        <f>+'[3]3.EXPORTACION POR TIPO'!D419/10000</f>
        <v>0.58499999999999996</v>
      </c>
      <c r="K49" s="214">
        <f>+'[3]3.EXPORTACION POR TIPO'!D431/10000</f>
        <v>0.65400000000000003</v>
      </c>
      <c r="L49" s="210"/>
      <c r="M49" s="7"/>
      <c r="N49" s="2"/>
      <c r="O49" s="42" t="s">
        <v>4</v>
      </c>
      <c r="P49" s="6">
        <f>+SUM('[3]3.EXPORTACION POR TIPO'!D312:D323)/10000</f>
        <v>3.016667</v>
      </c>
      <c r="Q49" s="6">
        <f t="shared" ref="Q49:W49" si="109">+SUM(C43:C49)+SUM(B50:B54)</f>
        <v>3.412652</v>
      </c>
      <c r="R49" s="6">
        <f t="shared" si="109"/>
        <v>3.4478000000000004</v>
      </c>
      <c r="S49" s="6">
        <f t="shared" si="109"/>
        <v>3.2639</v>
      </c>
      <c r="T49" s="6">
        <f t="shared" si="109"/>
        <v>3.0648999999999997</v>
      </c>
      <c r="U49" s="6">
        <f t="shared" si="109"/>
        <v>3.3654999999999999</v>
      </c>
      <c r="V49" s="6">
        <f t="shared" si="109"/>
        <v>5.313600000000001</v>
      </c>
      <c r="W49" s="6">
        <f t="shared" si="109"/>
        <v>5.5594999999999999</v>
      </c>
      <c r="X49" s="6">
        <f t="shared" ref="X49" si="110">+SUM(J43:J49)+SUM(I50:I54)</f>
        <v>4.7568999999999999</v>
      </c>
      <c r="Y49" s="67">
        <f t="shared" ref="Y49" si="111">+SUM(K43:K49)+SUM(J50:J54)</f>
        <v>5.1372999999999998</v>
      </c>
      <c r="Z49" s="37"/>
      <c r="AA49" s="78"/>
      <c r="AB49" s="7"/>
    </row>
    <row r="50" spans="1:28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158">
        <f>+'[3]3.EXPORTACION POR TIPO'!D420/10000</f>
        <v>0.68940000000000001</v>
      </c>
      <c r="K50" s="214">
        <f>+'[3]3.EXPORTACION POR TIPO'!D432/10000</f>
        <v>0.48530000000000001</v>
      </c>
      <c r="L50" s="210"/>
      <c r="M50" s="7"/>
      <c r="N50" s="2"/>
      <c r="O50" s="42" t="s">
        <v>5</v>
      </c>
      <c r="P50" s="6">
        <f>+SUM('[3]3.EXPORTACION POR TIPO'!D313:D324)/10000</f>
        <v>3.0165090000000001</v>
      </c>
      <c r="Q50" s="6">
        <f t="shared" ref="Q50:W50" si="112">+SUM(C43:C50)+SUM(B51:B54)</f>
        <v>3.334695</v>
      </c>
      <c r="R50" s="6">
        <f t="shared" si="112"/>
        <v>3.4789000000000003</v>
      </c>
      <c r="S50" s="6">
        <f t="shared" si="112"/>
        <v>3.1905999999999999</v>
      </c>
      <c r="T50" s="6">
        <f t="shared" si="112"/>
        <v>2.9558999999999997</v>
      </c>
      <c r="U50" s="6">
        <f t="shared" si="112"/>
        <v>3.6534</v>
      </c>
      <c r="V50" s="6">
        <f t="shared" si="112"/>
        <v>5.5571000000000002</v>
      </c>
      <c r="W50" s="6">
        <f t="shared" si="112"/>
        <v>5.1516000000000002</v>
      </c>
      <c r="X50" s="6">
        <f t="shared" ref="X50" si="113">+SUM(J43:J50)+SUM(I51:I54)</f>
        <v>5.1053999999999995</v>
      </c>
      <c r="Y50" s="67">
        <f t="shared" ref="Y50" si="114">+SUM(K43:K50)+SUM(J51:J54)</f>
        <v>4.9332000000000003</v>
      </c>
      <c r="Z50" s="37"/>
      <c r="AA50" s="78"/>
      <c r="AB50" s="7"/>
    </row>
    <row r="51" spans="1:28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158">
        <f>+'[3]3.EXPORTACION POR TIPO'!D421/10000</f>
        <v>0.44330000000000003</v>
      </c>
      <c r="K51" s="214">
        <f>+'[3]3.EXPORTACION POR TIPO'!D433/10000</f>
        <v>0.66020000000000001</v>
      </c>
      <c r="L51" s="210"/>
      <c r="M51" s="7"/>
      <c r="N51" s="2"/>
      <c r="O51" s="42" t="s">
        <v>6</v>
      </c>
      <c r="P51" s="6">
        <f>+SUM('[3]3.EXPORTACION POR TIPO'!D314:D325)/10000</f>
        <v>2.8200129999999999</v>
      </c>
      <c r="Q51" s="6">
        <f t="shared" ref="Q51:W51" si="115">+SUM(C43:C51)+SUM(B52:B54)</f>
        <v>3.4314</v>
      </c>
      <c r="R51" s="6">
        <f t="shared" si="115"/>
        <v>3.4323000000000001</v>
      </c>
      <c r="S51" s="6">
        <f t="shared" si="115"/>
        <v>3.2154000000000003</v>
      </c>
      <c r="T51" s="6">
        <f t="shared" si="115"/>
        <v>2.9375</v>
      </c>
      <c r="U51" s="6">
        <f t="shared" si="115"/>
        <v>3.9540999999999999</v>
      </c>
      <c r="V51" s="6">
        <f t="shared" si="115"/>
        <v>5.783100000000001</v>
      </c>
      <c r="W51" s="6">
        <f t="shared" si="115"/>
        <v>4.8765000000000001</v>
      </c>
      <c r="X51" s="6">
        <f t="shared" ref="X51" si="116">+SUM(J43:J51)+SUM(I52:I54)</f>
        <v>5.0068999999999999</v>
      </c>
      <c r="Y51" s="67">
        <f t="shared" ref="Y51" si="117">+SUM(K43:K51)+SUM(J52:J54)</f>
        <v>5.1501000000000001</v>
      </c>
      <c r="Z51" s="37"/>
      <c r="AA51" s="78"/>
      <c r="AB51" s="7"/>
    </row>
    <row r="52" spans="1:28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158">
        <f>+'[3]3.EXPORTACION POR TIPO'!D422/10000</f>
        <v>0.52310000000000001</v>
      </c>
      <c r="K52" s="214">
        <f>+'[3]3.EXPORTACION POR TIPO'!D434/10000</f>
        <v>0.90649999999999997</v>
      </c>
      <c r="L52" s="210"/>
      <c r="M52" s="7"/>
      <c r="N52" s="2"/>
      <c r="O52" s="42" t="s">
        <v>7</v>
      </c>
      <c r="P52" s="6">
        <f>+SUM('[3]3.EXPORTACION POR TIPO'!D315:D326)/10000</f>
        <v>3.0013290000000001</v>
      </c>
      <c r="Q52" s="6">
        <f t="shared" ref="Q52:W52" si="118">+SUM(C43:C52)+SUM(B53:B54)</f>
        <v>3.4272</v>
      </c>
      <c r="R52" s="6">
        <f t="shared" si="118"/>
        <v>3.4116000000000004</v>
      </c>
      <c r="S52" s="6">
        <f t="shared" si="118"/>
        <v>3.3214000000000001</v>
      </c>
      <c r="T52" s="6">
        <f t="shared" si="118"/>
        <v>2.9381999999999997</v>
      </c>
      <c r="U52" s="6">
        <f t="shared" si="118"/>
        <v>3.9507000000000003</v>
      </c>
      <c r="V52" s="6">
        <f t="shared" si="118"/>
        <v>6.0502000000000011</v>
      </c>
      <c r="W52" s="6">
        <f t="shared" si="118"/>
        <v>4.4618000000000002</v>
      </c>
      <c r="X52" s="6">
        <f t="shared" ref="X52" si="119">+SUM(J43:J52)+SUM(I53:I54)</f>
        <v>5.1585999999999999</v>
      </c>
      <c r="Y52" s="67">
        <f t="shared" ref="Y52" si="120">+SUM(K43:K52)+SUM(J53:J54)</f>
        <v>5.5335000000000001</v>
      </c>
      <c r="Z52" s="37"/>
      <c r="AA52" s="78"/>
      <c r="AB52" s="7"/>
    </row>
    <row r="53" spans="1:28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158">
        <f>+'[3]3.EXPORTACION POR TIPO'!D423/10000</f>
        <v>0.40629999999999999</v>
      </c>
      <c r="K53" s="214">
        <f>+'[3]3.EXPORTACION POR TIPO'!D435/10000</f>
        <v>0.70050000000000001</v>
      </c>
      <c r="L53" s="210"/>
      <c r="M53" s="7"/>
      <c r="N53" s="2"/>
      <c r="O53" s="42" t="s">
        <v>8</v>
      </c>
      <c r="P53" s="6">
        <f>+SUM('[3]3.EXPORTACION POR TIPO'!D316:D327)/10000</f>
        <v>3.0669200000000001</v>
      </c>
      <c r="Q53" s="6">
        <f t="shared" ref="Q53:W53" si="121">+SUM(C43:C53)+SUM(B54)</f>
        <v>3.3308999999999997</v>
      </c>
      <c r="R53" s="6">
        <f t="shared" si="121"/>
        <v>3.4803000000000006</v>
      </c>
      <c r="S53" s="6">
        <f t="shared" si="121"/>
        <v>3.2614000000000001</v>
      </c>
      <c r="T53" s="6">
        <f t="shared" si="121"/>
        <v>3.0255999999999998</v>
      </c>
      <c r="U53" s="6">
        <f t="shared" si="121"/>
        <v>4.1664000000000003</v>
      </c>
      <c r="V53" s="6">
        <f t="shared" si="121"/>
        <v>6.0883000000000003</v>
      </c>
      <c r="W53" s="6">
        <f t="shared" si="121"/>
        <v>4.2617000000000003</v>
      </c>
      <c r="X53" s="6">
        <f t="shared" ref="X53" si="122">+SUM(J43:J53)+SUM(I54)</f>
        <v>5.133</v>
      </c>
      <c r="Y53" s="67">
        <f t="shared" ref="Y53" si="123">+SUM(K43:K53)+SUM(J54)</f>
        <v>5.8277000000000001</v>
      </c>
      <c r="Z53" s="37"/>
      <c r="AA53" s="78"/>
      <c r="AB53" s="7"/>
    </row>
    <row r="54" spans="1:28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158">
        <f>+'[3]3.EXPORTACION POR TIPO'!D424/10000</f>
        <v>0.44979999999999998</v>
      </c>
      <c r="K54" s="214">
        <f>+'[3]3.EXPORTACION POR TIPO'!D436/10000</f>
        <v>0.57689999999999997</v>
      </c>
      <c r="L54" s="210"/>
      <c r="M54" s="7"/>
      <c r="N54" s="2"/>
      <c r="O54" s="42" t="s">
        <v>9</v>
      </c>
      <c r="P54" s="6">
        <f>+SUM('[3]3.EXPORTACION POR TIPO'!D317:D328)/10000</f>
        <v>3.1245759999999998</v>
      </c>
      <c r="Q54" s="6">
        <f t="shared" ref="Q54:W54" si="124">+SUM(C43:C54)</f>
        <v>3.2526000000000002</v>
      </c>
      <c r="R54" s="6">
        <f t="shared" si="124"/>
        <v>3.4694000000000003</v>
      </c>
      <c r="S54" s="6">
        <f t="shared" si="124"/>
        <v>3.2695000000000003</v>
      </c>
      <c r="T54" s="6">
        <f t="shared" si="124"/>
        <v>2.9893999999999998</v>
      </c>
      <c r="U54" s="6">
        <f t="shared" si="124"/>
        <v>4.2552000000000003</v>
      </c>
      <c r="V54" s="6">
        <f t="shared" si="124"/>
        <v>6.0657000000000005</v>
      </c>
      <c r="W54" s="6">
        <f t="shared" si="124"/>
        <v>4.3748000000000005</v>
      </c>
      <c r="X54" s="6">
        <f t="shared" ref="X54" si="125">+SUM(J43:J54)</f>
        <v>5.1784999999999997</v>
      </c>
      <c r="Y54" s="67">
        <f t="shared" ref="Y54" si="126">+SUM(K43:K54)</f>
        <v>5.9548000000000005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3.1245759999999998</v>
      </c>
      <c r="C55" s="159">
        <f t="shared" ref="C55:G55" si="127">SUM(C43:C54)</f>
        <v>3.2526000000000002</v>
      </c>
      <c r="D55" s="159">
        <f t="shared" si="127"/>
        <v>3.4694000000000003</v>
      </c>
      <c r="E55" s="159">
        <f t="shared" si="127"/>
        <v>3.2695000000000003</v>
      </c>
      <c r="F55" s="159">
        <f t="shared" si="127"/>
        <v>2.9893999999999998</v>
      </c>
      <c r="G55" s="159">
        <f t="shared" si="127"/>
        <v>4.2552000000000003</v>
      </c>
      <c r="H55" s="159">
        <f t="shared" ref="H55" si="128">SUM(H43:H54)</f>
        <v>6.0657000000000005</v>
      </c>
      <c r="I55" s="159">
        <f t="shared" ref="I55:J55" si="129">SUM(I43:I54)</f>
        <v>4.3748000000000005</v>
      </c>
      <c r="J55" s="159">
        <f t="shared" si="129"/>
        <v>5.1784999999999997</v>
      </c>
      <c r="K55" s="216">
        <f t="shared" ref="K55" si="130">SUM(K43:K54)</f>
        <v>5.9548000000000005</v>
      </c>
      <c r="L55" s="216"/>
      <c r="M55" s="56"/>
      <c r="N55" s="3"/>
      <c r="O55" s="43" t="s">
        <v>14</v>
      </c>
      <c r="P55" s="46">
        <f>+AVERAGE(P43:P54)</f>
        <v>3.1855565833333337</v>
      </c>
      <c r="Q55" s="46">
        <f>+AVERAGE(Q43:Q54)</f>
        <v>3.311214416666667</v>
      </c>
      <c r="R55" s="46">
        <f t="shared" ref="R55:W55" si="131">+AVERAGE(R43:R54)</f>
        <v>3.3700500000000004</v>
      </c>
      <c r="S55" s="46">
        <f t="shared" si="131"/>
        <v>3.3261083333333334</v>
      </c>
      <c r="T55" s="46">
        <f t="shared" si="131"/>
        <v>3.1197499999999998</v>
      </c>
      <c r="U55" s="46">
        <f t="shared" si="131"/>
        <v>3.4882500000000007</v>
      </c>
      <c r="V55" s="226">
        <f t="shared" si="131"/>
        <v>5.2600416666666669</v>
      </c>
      <c r="W55" s="226">
        <f t="shared" si="131"/>
        <v>5.3678083333333335</v>
      </c>
      <c r="X55" s="226">
        <f t="shared" ref="X55:Z55" si="132">+AVERAGE(X43:X54)</f>
        <v>4.7439083333333336</v>
      </c>
      <c r="Y55" s="220">
        <f t="shared" si="132"/>
        <v>5.2493583333333333</v>
      </c>
      <c r="Z55" s="220">
        <f t="shared" si="132"/>
        <v>6.3775250000000003</v>
      </c>
      <c r="AA55" s="79">
        <f>+Y55/X55-1</f>
        <v>0.10654716838612321</v>
      </c>
      <c r="AB55" s="75">
        <f>+POWER(Y55/T55,0.2)-1</f>
        <v>0.10967879025887206</v>
      </c>
    </row>
    <row r="56" spans="1:28" ht="25.5" x14ac:dyDescent="0.25">
      <c r="A56" s="57" t="s">
        <v>15</v>
      </c>
      <c r="B56" s="195">
        <f t="shared" ref="B56:G56" si="133">+B55/B$73</f>
        <v>1.2026493314271443E-2</v>
      </c>
      <c r="C56" s="58">
        <f t="shared" si="133"/>
        <v>1.4568553406159679E-2</v>
      </c>
      <c r="D56" s="58">
        <f t="shared" si="133"/>
        <v>1.2599634220568775E-2</v>
      </c>
      <c r="E56" s="58">
        <f t="shared" si="133"/>
        <v>1.0463337515041349E-2</v>
      </c>
      <c r="F56" s="58">
        <f t="shared" si="133"/>
        <v>7.5709322194653528E-3</v>
      </c>
      <c r="G56" s="58">
        <f t="shared" si="133"/>
        <v>1.2653146426449574E-2</v>
      </c>
      <c r="H56" s="58">
        <f t="shared" ref="H56" si="134">+H55/H$73</f>
        <v>2.2866472572258576E-2</v>
      </c>
      <c r="I56" s="58">
        <f t="shared" ref="I56:J56" si="135">+I55/I$73</f>
        <v>2.1578248525706663E-2</v>
      </c>
      <c r="J56" s="58">
        <f t="shared" si="135"/>
        <v>2.4630905043663553E-2</v>
      </c>
      <c r="K56" s="189">
        <f t="shared" ref="K56" si="136">+K55/K$73</f>
        <v>3.0468202765920108E-2</v>
      </c>
      <c r="L56" s="188"/>
      <c r="M56" s="59"/>
      <c r="N56" s="3"/>
      <c r="O56" s="44" t="s">
        <v>15</v>
      </c>
      <c r="P56" s="48">
        <f t="shared" ref="P56:W56" si="137">+P55/P$73</f>
        <v>1.2404901037875971E-2</v>
      </c>
      <c r="Q56" s="48">
        <f t="shared" si="137"/>
        <v>1.3792412895581247E-2</v>
      </c>
      <c r="R56" s="48">
        <f t="shared" si="137"/>
        <v>1.4201148274327984E-2</v>
      </c>
      <c r="S56" s="48">
        <f t="shared" si="137"/>
        <v>1.1091420288306956E-2</v>
      </c>
      <c r="T56" s="48">
        <f t="shared" si="137"/>
        <v>8.2364803807882143E-3</v>
      </c>
      <c r="U56" s="48">
        <f t="shared" si="137"/>
        <v>9.8747942426828557E-3</v>
      </c>
      <c r="V56" s="58">
        <f t="shared" si="137"/>
        <v>1.7504576542494699E-2</v>
      </c>
      <c r="W56" s="58">
        <f t="shared" si="137"/>
        <v>2.3681705861357955E-2</v>
      </c>
      <c r="X56" s="58">
        <f t="shared" ref="X56:Z56" si="138">+X55/X$73</f>
        <v>2.3248705967328091E-2</v>
      </c>
      <c r="Y56" s="189">
        <f t="shared" si="138"/>
        <v>2.5917761366492164E-2</v>
      </c>
      <c r="Z56" s="189">
        <f t="shared" si="138"/>
        <v>3.1770997639041787E-2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K57" si="139">+D55/C55-1</f>
        <v>6.6654368812642195E-2</v>
      </c>
      <c r="E57" s="62">
        <f t="shared" si="139"/>
        <v>-5.7618031936357839E-2</v>
      </c>
      <c r="F57" s="62">
        <f t="shared" si="139"/>
        <v>-8.5670591833613807E-2</v>
      </c>
      <c r="G57" s="62">
        <f t="shared" si="139"/>
        <v>0.42342945072589844</v>
      </c>
      <c r="H57" s="62">
        <f t="shared" si="139"/>
        <v>0.42547941342357598</v>
      </c>
      <c r="I57" s="62">
        <f t="shared" si="139"/>
        <v>-0.27876419869100022</v>
      </c>
      <c r="J57" s="62">
        <f t="shared" si="139"/>
        <v>0.18371125537167399</v>
      </c>
      <c r="K57" s="190">
        <f t="shared" si="139"/>
        <v>0.14990827459689116</v>
      </c>
      <c r="L57" s="187"/>
      <c r="M57" s="63"/>
      <c r="N57" s="2"/>
      <c r="O57" s="45" t="s">
        <v>12</v>
      </c>
      <c r="P57" s="49"/>
      <c r="Q57" s="50">
        <f>+Q55/P55-1</f>
        <v>3.9446115630395129E-2</v>
      </c>
      <c r="R57" s="50">
        <f t="shared" ref="R57:T57" si="140">+R55/Q55-1</f>
        <v>1.776858153225902E-2</v>
      </c>
      <c r="S57" s="50">
        <f t="shared" si="140"/>
        <v>-1.3038876772352603E-2</v>
      </c>
      <c r="T57" s="50">
        <f t="shared" si="140"/>
        <v>-6.2041975982943143E-2</v>
      </c>
      <c r="U57" s="50">
        <f t="shared" ref="U57" si="141">+U55/T55-1</f>
        <v>0.11811843897748253</v>
      </c>
      <c r="V57" s="62">
        <f t="shared" ref="V57" si="142">+V55/U55-1</f>
        <v>0.50793138870971566</v>
      </c>
      <c r="W57" s="62">
        <f t="shared" ref="W57:Y57" si="143">+W55/V55-1</f>
        <v>2.0487797149895792E-2</v>
      </c>
      <c r="X57" s="62">
        <f t="shared" si="143"/>
        <v>-0.11622993245225777</v>
      </c>
      <c r="Y57" s="190">
        <f t="shared" si="143"/>
        <v>0.10654716838612321</v>
      </c>
      <c r="Z57" s="190">
        <f t="shared" ref="Z57" si="144">+Z55/Y55-1</f>
        <v>0.21491515629688074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9" t="s">
        <v>32</v>
      </c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1"/>
      <c r="N59" s="2"/>
      <c r="O59" s="279" t="s">
        <v>33</v>
      </c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1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45">+C60+1</f>
        <v>2018</v>
      </c>
      <c r="E60" s="39">
        <f t="shared" si="145"/>
        <v>2019</v>
      </c>
      <c r="F60" s="39">
        <f t="shared" si="145"/>
        <v>2020</v>
      </c>
      <c r="G60" s="39">
        <f t="shared" si="145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46">+Q60+1</f>
        <v>2018</v>
      </c>
      <c r="S60" s="64">
        <f t="shared" si="146"/>
        <v>2019</v>
      </c>
      <c r="T60" s="64">
        <f t="shared" si="146"/>
        <v>2020</v>
      </c>
      <c r="U60" s="64">
        <f t="shared" si="146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">
        <f>+'[3]3.EXPORTACION POR TIPO'!F413/10000</f>
        <v>13.819599999999999</v>
      </c>
      <c r="K61" s="67">
        <f>+'[3]3.EXPORTACION POR TIPO'!F425/10000</f>
        <v>12.224</v>
      </c>
      <c r="L61" s="37">
        <f>+'[4]3.EXPORTACION POR TIPO'!F437/10000</f>
        <v>14.168100000000001</v>
      </c>
      <c r="M61" s="7">
        <f>+L61/K61-1</f>
        <v>0.1590395942408378</v>
      </c>
      <c r="N61" s="2"/>
      <c r="O61" s="42" t="s">
        <v>10</v>
      </c>
      <c r="P61" s="6">
        <f>+SUM('[3]3.EXPORTACION POR TIPO'!F306:F317)/10000</f>
        <v>261.67348700000002</v>
      </c>
      <c r="Q61" s="6">
        <f t="shared" ref="Q61:Z61" si="147">+SUM(C61)+SUM(B62:B72)</f>
        <v>260.89488699999993</v>
      </c>
      <c r="R61" s="6">
        <f t="shared" si="147"/>
        <v>219.06549999999999</v>
      </c>
      <c r="S61" s="6">
        <f t="shared" si="147"/>
        <v>286.14440000000002</v>
      </c>
      <c r="T61" s="6">
        <f t="shared" si="147"/>
        <v>329.28129999999999</v>
      </c>
      <c r="U61" s="6">
        <f t="shared" si="147"/>
        <v>374.80109999999996</v>
      </c>
      <c r="V61" s="6">
        <f t="shared" si="147"/>
        <v>331.03659999999996</v>
      </c>
      <c r="W61" s="6">
        <f t="shared" si="147"/>
        <v>262.79939999999999</v>
      </c>
      <c r="X61" s="6">
        <f t="shared" si="147"/>
        <v>200.98949999999999</v>
      </c>
      <c r="Y61" s="67">
        <f t="shared" si="147"/>
        <v>208.64839999999998</v>
      </c>
      <c r="Z61" s="37">
        <f t="shared" si="147"/>
        <v>197.38720000000004</v>
      </c>
      <c r="AA61" s="78">
        <f>+Z61/Y61-1</f>
        <v>-5.397213685798663E-2</v>
      </c>
      <c r="AB61" s="7">
        <f>+POWER(Z61/U61,0.2)-1</f>
        <v>-0.12036272208092924</v>
      </c>
    </row>
    <row r="62" spans="1:28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">
        <f>+'[3]3.EXPORTACION POR TIPO'!F414/10000</f>
        <v>14.202400000000001</v>
      </c>
      <c r="K62" s="67">
        <f>+'[3]3.EXPORTACION POR TIPO'!F426/10000</f>
        <v>14.3729</v>
      </c>
      <c r="L62" s="37">
        <f>+'[4]3.EXPORTACION POR TIPO'!F438/10000</f>
        <v>15.477</v>
      </c>
      <c r="M62" s="7">
        <f>+L62/K62-1</f>
        <v>7.6818178655664537E-2</v>
      </c>
      <c r="N62" s="2"/>
      <c r="O62" s="42" t="s">
        <v>11</v>
      </c>
      <c r="P62" s="6">
        <f>+SUM('[3]3.EXPORTACION POR TIPO'!F307:F318)/10000</f>
        <v>261.82269000000002</v>
      </c>
      <c r="Q62" s="6">
        <f t="shared" ref="Q62:X62" si="148">+SUM(C61:C62)+SUM(B63:B72)</f>
        <v>254.45828699999998</v>
      </c>
      <c r="R62" s="6">
        <f t="shared" si="148"/>
        <v>220.55179999999999</v>
      </c>
      <c r="S62" s="6">
        <f t="shared" si="148"/>
        <v>291.57029999999997</v>
      </c>
      <c r="T62" s="6">
        <f t="shared" si="148"/>
        <v>350.65570000000002</v>
      </c>
      <c r="U62" s="6">
        <f t="shared" si="148"/>
        <v>358.67950000000008</v>
      </c>
      <c r="V62" s="6">
        <f t="shared" si="148"/>
        <v>327.07159999999999</v>
      </c>
      <c r="W62" s="6">
        <f t="shared" si="148"/>
        <v>256.1739</v>
      </c>
      <c r="X62" s="6">
        <f t="shared" si="148"/>
        <v>200.23029999999997</v>
      </c>
      <c r="Y62" s="67">
        <f t="shared" ref="Y62" si="149">+SUM(K61:K62)+SUM(J63:J72)</f>
        <v>208.81890000000001</v>
      </c>
      <c r="Z62" s="37">
        <f t="shared" ref="Z62" si="150">+SUM(L61:L62)+SUM(K63:K72)</f>
        <v>198.49130000000002</v>
      </c>
      <c r="AA62" s="78">
        <f>+Z62/Y62-1</f>
        <v>-4.9457209093621279E-2</v>
      </c>
      <c r="AB62" s="7">
        <f>+POWER(Z62/U62,0.2)-1</f>
        <v>-0.11160320299995097</v>
      </c>
    </row>
    <row r="63" spans="1:28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">
        <f>+'[3]3.EXPORTACION POR TIPO'!F415/10000</f>
        <v>15.467700000000001</v>
      </c>
      <c r="K63" s="67">
        <f>+'[3]3.EXPORTACION POR TIPO'!F427/10000</f>
        <v>14.8908</v>
      </c>
      <c r="L63" s="37">
        <f>+'[4]3.EXPORTACION POR TIPO'!F439/10000</f>
        <v>18.163900000000002</v>
      </c>
      <c r="M63" s="7">
        <f>+L63/K63-1</f>
        <v>0.21980686061192145</v>
      </c>
      <c r="N63" s="2"/>
      <c r="O63" s="42" t="s">
        <v>0</v>
      </c>
      <c r="P63" s="6">
        <f>+SUM('[3]3.EXPORTACION POR TIPO'!F308:F319)/10000</f>
        <v>255.72716799999998</v>
      </c>
      <c r="Q63" s="6">
        <f t="shared" ref="Q63:W63" si="151">+SUM(C61:C63)+SUM(B64:B72)</f>
        <v>250.43008700000001</v>
      </c>
      <c r="R63" s="6">
        <f t="shared" si="151"/>
        <v>220.4195</v>
      </c>
      <c r="S63" s="6">
        <f t="shared" si="151"/>
        <v>295.75329999999997</v>
      </c>
      <c r="T63" s="6">
        <f t="shared" si="151"/>
        <v>358.17239999999998</v>
      </c>
      <c r="U63" s="6">
        <f t="shared" si="151"/>
        <v>359.68440000000004</v>
      </c>
      <c r="V63" s="6">
        <f t="shared" si="151"/>
        <v>322.00600000000003</v>
      </c>
      <c r="W63" s="6">
        <f t="shared" si="151"/>
        <v>249.54640000000001</v>
      </c>
      <c r="X63" s="6">
        <f t="shared" ref="X63" si="152">+SUM(J61:J63)+SUM(I64:I72)</f>
        <v>196.63219999999998</v>
      </c>
      <c r="Y63" s="67">
        <f t="shared" ref="Y63" si="153">+SUM(K61:K63)+SUM(J64:J72)</f>
        <v>208.24199999999999</v>
      </c>
      <c r="Z63" s="37">
        <f t="shared" ref="Z63" si="154">+SUM(L61:L63)+SUM(K64:K72)</f>
        <v>201.76439999999999</v>
      </c>
      <c r="AA63" s="78">
        <f>+Z63/Y63-1</f>
        <v>-3.1106116921658433E-2</v>
      </c>
      <c r="AB63" s="7">
        <f>+POWER(Z63/U63,0.2)-1</f>
        <v>-0.10919101752378946</v>
      </c>
    </row>
    <row r="64" spans="1:28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">
        <f>+'[3]3.EXPORTACION POR TIPO'!F416/10000</f>
        <v>19.7608</v>
      </c>
      <c r="K64" s="67">
        <f>+'[3]3.EXPORTACION POR TIPO'!F428/10000</f>
        <v>16.966200000000001</v>
      </c>
      <c r="L64" s="37">
        <f>+'[4]3.EXPORTACION POR TIPO'!F440/10000</f>
        <v>20.4956</v>
      </c>
      <c r="M64" s="7">
        <f>+L64/K64-1</f>
        <v>0.20802536808478034</v>
      </c>
      <c r="N64" s="2"/>
      <c r="O64" s="42" t="s">
        <v>1</v>
      </c>
      <c r="P64" s="6">
        <f>+SUM('[3]3.EXPORTACION POR TIPO'!F309:F320)/10000</f>
        <v>253.63420299999999</v>
      </c>
      <c r="Q64" s="6">
        <f t="shared" ref="Q64:Y64" si="155">+SUM(C61:C64)+SUM(B65:B72)</f>
        <v>245.31125700000001</v>
      </c>
      <c r="R64" s="6">
        <f t="shared" si="155"/>
        <v>221.22529999999998</v>
      </c>
      <c r="S64" s="6">
        <f t="shared" si="155"/>
        <v>300.11070000000001</v>
      </c>
      <c r="T64" s="6">
        <f t="shared" si="155"/>
        <v>365.7414</v>
      </c>
      <c r="U64" s="6">
        <f t="shared" si="155"/>
        <v>360.92700000000002</v>
      </c>
      <c r="V64" s="6">
        <f t="shared" si="155"/>
        <v>315.93889999999999</v>
      </c>
      <c r="W64" s="6">
        <f t="shared" si="155"/>
        <v>239.41719999999998</v>
      </c>
      <c r="X64" s="6">
        <f t="shared" si="155"/>
        <v>201.11470000000003</v>
      </c>
      <c r="Y64" s="67">
        <f t="shared" si="155"/>
        <v>205.44740000000002</v>
      </c>
      <c r="Z64" s="37">
        <f t="shared" ref="Z64" si="156">+SUM(L61:L64)+SUM(K65:K72)</f>
        <v>205.29379999999998</v>
      </c>
      <c r="AA64" s="78">
        <f>+Z64/Y64-1</f>
        <v>-7.4763662134458286E-4</v>
      </c>
      <c r="AB64" s="7">
        <f>+POWER(Z64/U64,0.2)-1</f>
        <v>-0.10671242689306237</v>
      </c>
    </row>
    <row r="65" spans="1:28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">
        <f>+'[3]3.EXPORTACION POR TIPO'!F417/10000</f>
        <v>18.427299999999999</v>
      </c>
      <c r="K65" s="67">
        <f>+'[3]3.EXPORTACION POR TIPO'!F429/10000</f>
        <v>16.602599999999999</v>
      </c>
      <c r="L65" s="37"/>
      <c r="M65" s="7"/>
      <c r="N65" s="2"/>
      <c r="O65" s="42" t="s">
        <v>2</v>
      </c>
      <c r="P65" s="6">
        <f>+SUM('[3]3.EXPORTACION POR TIPO'!F310:F321)/10000</f>
        <v>256.17045199999995</v>
      </c>
      <c r="Q65" s="6">
        <f t="shared" ref="Q65:X65" si="157">+SUM(C61:C65)+SUM(B66:B72)</f>
        <v>239.940257</v>
      </c>
      <c r="R65" s="6">
        <f t="shared" si="157"/>
        <v>223.10019999999997</v>
      </c>
      <c r="S65" s="6">
        <f t="shared" si="157"/>
        <v>303.75889999999998</v>
      </c>
      <c r="T65" s="6">
        <f t="shared" si="157"/>
        <v>374.46260000000001</v>
      </c>
      <c r="U65" s="6">
        <f t="shared" si="157"/>
        <v>359.70089999999999</v>
      </c>
      <c r="V65" s="6">
        <f t="shared" si="157"/>
        <v>308.56880000000001</v>
      </c>
      <c r="W65" s="6">
        <f t="shared" si="157"/>
        <v>233.35980000000001</v>
      </c>
      <c r="X65" s="6">
        <f t="shared" si="157"/>
        <v>201.9179</v>
      </c>
      <c r="Y65" s="67">
        <f t="shared" ref="Y65" si="158">+SUM(K61:K65)+SUM(J66:J72)</f>
        <v>203.62270000000001</v>
      </c>
      <c r="Z65" s="37"/>
      <c r="AA65" s="78"/>
      <c r="AB65" s="7"/>
    </row>
    <row r="66" spans="1:28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">
        <f>+'[3]3.EXPORTACION POR TIPO'!F418/10000</f>
        <v>12.4465</v>
      </c>
      <c r="K66" s="67">
        <f>+'[3]3.EXPORTACION POR TIPO'!F430/10000</f>
        <v>15.746</v>
      </c>
      <c r="L66" s="37"/>
      <c r="M66" s="7"/>
      <c r="N66" s="2"/>
      <c r="O66" s="42" t="s">
        <v>3</v>
      </c>
      <c r="P66" s="6">
        <f>+SUM('[3]3.EXPORTACION POR TIPO'!F311:F322)/10000</f>
        <v>250.332581</v>
      </c>
      <c r="Q66" s="6">
        <f t="shared" ref="Q66:W66" si="159">+SUM(C61:C66)+SUM(B67:B72)</f>
        <v>240.9622</v>
      </c>
      <c r="R66" s="6">
        <f t="shared" si="159"/>
        <v>219.79519999999997</v>
      </c>
      <c r="S66" s="6">
        <f t="shared" si="159"/>
        <v>307.89009999999996</v>
      </c>
      <c r="T66" s="6">
        <f t="shared" si="159"/>
        <v>382.36559999999997</v>
      </c>
      <c r="U66" s="6">
        <f t="shared" si="159"/>
        <v>361.96379999999999</v>
      </c>
      <c r="V66" s="6">
        <f t="shared" si="159"/>
        <v>303.04369999999994</v>
      </c>
      <c r="W66" s="6">
        <f t="shared" si="159"/>
        <v>222.22970000000001</v>
      </c>
      <c r="X66" s="6">
        <f t="shared" ref="X66" si="160">+SUM(J61:J66)+SUM(I67:I72)</f>
        <v>199.4136</v>
      </c>
      <c r="Y66" s="67">
        <f t="shared" ref="Y66" si="161">+SUM(K61:K66)+SUM(J67:J72)</f>
        <v>206.92219999999998</v>
      </c>
      <c r="Z66" s="37"/>
      <c r="AA66" s="78"/>
      <c r="AB66" s="7"/>
    </row>
    <row r="67" spans="1:28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">
        <f>+'[3]3.EXPORTACION POR TIPO'!F419/10000</f>
        <v>23.533899999999999</v>
      </c>
      <c r="K67" s="67">
        <f>+'[3]3.EXPORTACION POR TIPO'!F431/10000</f>
        <v>18.351900000000001</v>
      </c>
      <c r="L67" s="37"/>
      <c r="M67" s="7"/>
      <c r="N67" s="2"/>
      <c r="O67" s="42" t="s">
        <v>4</v>
      </c>
      <c r="P67" s="6">
        <f>+SUM('[3]3.EXPORTACION POR TIPO'!F312:F323)/10000</f>
        <v>249.90012099999996</v>
      </c>
      <c r="Q67" s="6">
        <f t="shared" ref="Q67:W67" si="162">+SUM(C61:C67)+SUM(B68:B72)</f>
        <v>240.4366</v>
      </c>
      <c r="R67" s="6">
        <f t="shared" si="162"/>
        <v>225.0582</v>
      </c>
      <c r="S67" s="6">
        <f t="shared" si="162"/>
        <v>309.47019999999998</v>
      </c>
      <c r="T67" s="6">
        <f t="shared" si="162"/>
        <v>390.5145</v>
      </c>
      <c r="U67" s="6">
        <f t="shared" si="162"/>
        <v>355.38679999999999</v>
      </c>
      <c r="V67" s="6">
        <f t="shared" si="162"/>
        <v>294.41570000000002</v>
      </c>
      <c r="W67" s="6">
        <f t="shared" si="162"/>
        <v>220.61850000000001</v>
      </c>
      <c r="X67" s="6">
        <f t="shared" ref="X67" si="163">+SUM(J61:J67)+SUM(I68:I72)</f>
        <v>205.95840000000001</v>
      </c>
      <c r="Y67" s="67">
        <f t="shared" ref="Y67" si="164">+SUM(K61:K67)+SUM(J68:J72)</f>
        <v>201.74020000000002</v>
      </c>
      <c r="Z67" s="37"/>
      <c r="AA67" s="78"/>
      <c r="AB67" s="7"/>
    </row>
    <row r="68" spans="1:28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">
        <f>+'[3]3.EXPORTACION POR TIPO'!F420/10000</f>
        <v>20.935099999999998</v>
      </c>
      <c r="K68" s="67">
        <f>+'[3]3.EXPORTACION POR TIPO'!F432/10000</f>
        <v>17.290500000000002</v>
      </c>
      <c r="L68" s="37"/>
      <c r="M68" s="7"/>
      <c r="N68" s="2"/>
      <c r="O68" s="42" t="s">
        <v>5</v>
      </c>
      <c r="P68" s="6">
        <f>+SUM('[3]3.EXPORTACION POR TIPO'!F313:F324)/10000</f>
        <v>257.68283100000002</v>
      </c>
      <c r="Q68" s="6">
        <f t="shared" ref="Q68:W68" si="165">+SUM(C61:C68)+SUM(B69:B72)</f>
        <v>235.73749999999998</v>
      </c>
      <c r="R68" s="6">
        <f t="shared" si="165"/>
        <v>236.99679999999998</v>
      </c>
      <c r="S68" s="6">
        <f t="shared" si="165"/>
        <v>303.77679999999998</v>
      </c>
      <c r="T68" s="6">
        <f t="shared" si="165"/>
        <v>392.99780000000004</v>
      </c>
      <c r="U68" s="6">
        <f t="shared" si="165"/>
        <v>350.04909999999995</v>
      </c>
      <c r="V68" s="6">
        <f t="shared" si="165"/>
        <v>292.29589999999996</v>
      </c>
      <c r="W68" s="6">
        <f t="shared" si="165"/>
        <v>214.1026</v>
      </c>
      <c r="X68" s="6">
        <f t="shared" ref="X68" si="166">+SUM(J61:J68)+SUM(I69:I72)</f>
        <v>208.03269999999998</v>
      </c>
      <c r="Y68" s="67">
        <f t="shared" ref="Y68" si="167">+SUM(K61:K68)+SUM(J69:J72)</f>
        <v>198.09559999999999</v>
      </c>
      <c r="Z68" s="37"/>
      <c r="AA68" s="78"/>
      <c r="AB68" s="7"/>
    </row>
    <row r="69" spans="1:28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">
        <f>+'[3]3.EXPORTACION POR TIPO'!F421/10000</f>
        <v>17.152000000000001</v>
      </c>
      <c r="K69" s="67">
        <f>+'[3]3.EXPORTACION POR TIPO'!F433/10000</f>
        <v>18.8124</v>
      </c>
      <c r="L69" s="37"/>
      <c r="M69" s="7"/>
      <c r="N69" s="2"/>
      <c r="O69" s="42" t="s">
        <v>6</v>
      </c>
      <c r="P69" s="6">
        <f>+SUM('[3]3.EXPORTACION POR TIPO'!F314:F325)/10000</f>
        <v>257.65918700000003</v>
      </c>
      <c r="Q69" s="6">
        <f t="shared" ref="Q69:W69" si="168">+SUM(C61:C69)+SUM(B70:B72)</f>
        <v>232.1129</v>
      </c>
      <c r="R69" s="6">
        <f t="shared" si="168"/>
        <v>251.20709999999997</v>
      </c>
      <c r="S69" s="6">
        <f t="shared" si="168"/>
        <v>296.08389999999997</v>
      </c>
      <c r="T69" s="6">
        <f t="shared" si="168"/>
        <v>400.00350000000009</v>
      </c>
      <c r="U69" s="6">
        <f t="shared" si="168"/>
        <v>345.4171</v>
      </c>
      <c r="V69" s="6">
        <f t="shared" si="168"/>
        <v>289.21140000000003</v>
      </c>
      <c r="W69" s="6">
        <f t="shared" si="168"/>
        <v>208.78930000000003</v>
      </c>
      <c r="X69" s="6">
        <f t="shared" ref="X69" si="169">+SUM(J61:J69)+SUM(I70:I72)</f>
        <v>206.50899999999999</v>
      </c>
      <c r="Y69" s="67">
        <f t="shared" ref="Y69" si="170">+SUM(K61:K69)+SUM(J70:J72)</f>
        <v>199.75599999999997</v>
      </c>
      <c r="Z69" s="37"/>
      <c r="AA69" s="78"/>
      <c r="AB69" s="7"/>
    </row>
    <row r="70" spans="1:28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">
        <f>+'[3]3.EXPORTACION POR TIPO'!F422/10000</f>
        <v>19.529499999999999</v>
      </c>
      <c r="K70" s="67">
        <f>+'[3]3.EXPORTACION POR TIPO'!F434/10000</f>
        <v>17.423400000000001</v>
      </c>
      <c r="L70" s="37"/>
      <c r="M70" s="7"/>
      <c r="N70" s="2"/>
      <c r="O70" s="42" t="s">
        <v>7</v>
      </c>
      <c r="P70" s="6">
        <f>+SUM('[3]3.EXPORTACION POR TIPO'!F315:F326)/10000</f>
        <v>258.83072800000002</v>
      </c>
      <c r="Q70" s="6">
        <f t="shared" ref="Q70:W70" si="171">+SUM(C61:C70)+SUM(B71:B72)</f>
        <v>229.12090000000001</v>
      </c>
      <c r="R70" s="6">
        <f t="shared" si="171"/>
        <v>264.60679999999996</v>
      </c>
      <c r="S70" s="6">
        <f t="shared" si="171"/>
        <v>294.01409999999998</v>
      </c>
      <c r="T70" s="6">
        <f t="shared" si="171"/>
        <v>400.43740000000003</v>
      </c>
      <c r="U70" s="6">
        <f t="shared" si="171"/>
        <v>339.65570000000002</v>
      </c>
      <c r="V70" s="6">
        <f t="shared" si="171"/>
        <v>283.4393</v>
      </c>
      <c r="W70" s="6">
        <f t="shared" si="171"/>
        <v>206.57740000000001</v>
      </c>
      <c r="X70" s="6">
        <f t="shared" ref="X70" si="172">+SUM(J61:J70)+SUM(I71:I72)</f>
        <v>207.98649999999998</v>
      </c>
      <c r="Y70" s="67">
        <f t="shared" ref="Y70" si="173">+SUM(K61:K70)+SUM(J71:J72)</f>
        <v>197.6499</v>
      </c>
      <c r="Z70" s="37"/>
      <c r="AA70" s="78"/>
      <c r="AB70" s="7"/>
    </row>
    <row r="71" spans="1:28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">
        <f>+'[3]3.EXPORTACION POR TIPO'!F423/10000</f>
        <v>17.5563</v>
      </c>
      <c r="K71" s="67">
        <f>+'[3]3.EXPORTACION POR TIPO'!F435/10000</f>
        <v>15.9884</v>
      </c>
      <c r="L71" s="37"/>
      <c r="M71" s="7"/>
      <c r="N71" s="2"/>
      <c r="O71" s="42" t="s">
        <v>8</v>
      </c>
      <c r="P71" s="6">
        <f>+SUM('[3]3.EXPORTACION POR TIPO'!F316:F327)/10000</f>
        <v>258.33753100000001</v>
      </c>
      <c r="Q71" s="6">
        <f t="shared" ref="Q71:W71" si="174">+SUM(C61:C71)+SUM(B72)</f>
        <v>228.23419999999999</v>
      </c>
      <c r="R71" s="6">
        <f t="shared" si="174"/>
        <v>270.31569999999999</v>
      </c>
      <c r="S71" s="6">
        <f t="shared" si="174"/>
        <v>297.52959999999996</v>
      </c>
      <c r="T71" s="6">
        <f t="shared" si="174"/>
        <v>405.78220000000005</v>
      </c>
      <c r="U71" s="6">
        <f t="shared" si="174"/>
        <v>336.41320000000002</v>
      </c>
      <c r="V71" s="6">
        <f t="shared" si="174"/>
        <v>273.64870000000002</v>
      </c>
      <c r="W71" s="6">
        <f t="shared" si="174"/>
        <v>203.62180000000001</v>
      </c>
      <c r="X71" s="6">
        <f t="shared" ref="X71" si="175">+SUM(J61:J71)+SUM(I72)</f>
        <v>209.57629999999997</v>
      </c>
      <c r="Y71" s="67">
        <f t="shared" ref="Y71" si="176">+SUM(K61:K71)+SUM(J72)</f>
        <v>196.08200000000002</v>
      </c>
      <c r="Z71" s="37"/>
      <c r="AA71" s="78"/>
      <c r="AB71" s="7"/>
    </row>
    <row r="72" spans="1:28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">
        <f>+'[3]3.EXPORTACION POR TIPO'!F424/10000</f>
        <v>17.4129</v>
      </c>
      <c r="K72" s="67">
        <f>+'[3]3.EXPORTACION POR TIPO'!F436/10000</f>
        <v>16.774000000000001</v>
      </c>
      <c r="L72" s="37"/>
      <c r="M72" s="7"/>
      <c r="N72" s="2"/>
      <c r="O72" s="42" t="s">
        <v>9</v>
      </c>
      <c r="P72" s="6">
        <f>+SUM('[3]3.EXPORTACION POR TIPO'!F317:F328)/10000</f>
        <v>259.80773600000003</v>
      </c>
      <c r="Q72" s="6">
        <f t="shared" ref="Q72:W72" si="177">+SUM(C61:C72)</f>
        <v>223.26169999999999</v>
      </c>
      <c r="R72" s="6">
        <f t="shared" si="177"/>
        <v>275.35719999999998</v>
      </c>
      <c r="S72" s="6">
        <f t="shared" si="177"/>
        <v>312.47199999999998</v>
      </c>
      <c r="T72" s="6">
        <f t="shared" si="177"/>
        <v>394.85230000000007</v>
      </c>
      <c r="U72" s="6">
        <f t="shared" si="177"/>
        <v>336.29579999999999</v>
      </c>
      <c r="V72" s="6">
        <f t="shared" si="177"/>
        <v>265.26609999999999</v>
      </c>
      <c r="W72" s="6">
        <f t="shared" si="177"/>
        <v>202.74120000000002</v>
      </c>
      <c r="X72" s="6">
        <f t="shared" ref="X72" si="178">+SUM(J61:J72)</f>
        <v>210.24399999999997</v>
      </c>
      <c r="Y72" s="67">
        <f t="shared" ref="Y72" si="179">+SUM(K61:K72)</f>
        <v>195.44310000000002</v>
      </c>
      <c r="Z72" s="37"/>
      <c r="AA72" s="78"/>
      <c r="AB72" s="7"/>
    </row>
    <row r="73" spans="1:28" ht="25.5" x14ac:dyDescent="0.25">
      <c r="A73" s="53" t="s">
        <v>13</v>
      </c>
      <c r="B73" s="194">
        <f>SUM(B61:B72)</f>
        <v>259.80773599999998</v>
      </c>
      <c r="C73" s="54">
        <f t="shared" ref="C73:G73" si="180">SUM(C61:C72)</f>
        <v>223.26169999999999</v>
      </c>
      <c r="D73" s="54">
        <f t="shared" si="180"/>
        <v>275.35719999999998</v>
      </c>
      <c r="E73" s="54">
        <f t="shared" si="180"/>
        <v>312.47199999999998</v>
      </c>
      <c r="F73" s="54">
        <f t="shared" si="180"/>
        <v>394.85230000000007</v>
      </c>
      <c r="G73" s="54">
        <f t="shared" si="180"/>
        <v>336.29579999999999</v>
      </c>
      <c r="H73" s="54">
        <f t="shared" ref="H73:I73" si="181">SUM(H61:H72)</f>
        <v>265.26609999999999</v>
      </c>
      <c r="I73" s="54">
        <f t="shared" si="181"/>
        <v>202.74120000000002</v>
      </c>
      <c r="J73" s="54">
        <f t="shared" ref="J73:K73" si="182">SUM(J61:J72)</f>
        <v>210.24399999999997</v>
      </c>
      <c r="K73" s="186">
        <f t="shared" si="182"/>
        <v>195.44310000000002</v>
      </c>
      <c r="L73" s="186"/>
      <c r="M73" s="56"/>
      <c r="N73" s="3"/>
      <c r="O73" s="43" t="s">
        <v>14</v>
      </c>
      <c r="P73" s="46">
        <f>+AVERAGE(P61:P72)</f>
        <v>256.79822625000003</v>
      </c>
      <c r="Q73" s="46">
        <f>+AVERAGE(Q61:Q72)</f>
        <v>240.0750645833333</v>
      </c>
      <c r="R73" s="46">
        <f t="shared" ref="R73:W73" si="183">+AVERAGE(R61:R72)</f>
        <v>237.30827499999998</v>
      </c>
      <c r="S73" s="46">
        <f t="shared" si="183"/>
        <v>299.88119166666667</v>
      </c>
      <c r="T73" s="46">
        <f t="shared" si="183"/>
        <v>378.77222500000011</v>
      </c>
      <c r="U73" s="46">
        <f t="shared" si="183"/>
        <v>353.24786666666665</v>
      </c>
      <c r="V73" s="226">
        <f t="shared" si="183"/>
        <v>300.495225</v>
      </c>
      <c r="W73" s="226">
        <f t="shared" si="183"/>
        <v>226.66476666666668</v>
      </c>
      <c r="X73" s="226">
        <f t="shared" ref="X73:Z73" si="184">+AVERAGE(X61:X72)</f>
        <v>204.05042500000002</v>
      </c>
      <c r="Y73" s="220">
        <f t="shared" si="184"/>
        <v>202.53903333333326</v>
      </c>
      <c r="Z73" s="220">
        <f t="shared" si="184"/>
        <v>200.73417499999999</v>
      </c>
      <c r="AA73" s="79">
        <f>+Y73/X73-1</f>
        <v>-7.4069518192219075E-3</v>
      </c>
      <c r="AB73" s="75">
        <f>+POWER(Y73/T73,0.2)-1</f>
        <v>-0.11768000438968051</v>
      </c>
    </row>
    <row r="74" spans="1:28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85">+D73/C73-1</f>
        <v>0.23333827521693151</v>
      </c>
      <c r="E74" s="62">
        <f t="shared" si="185"/>
        <v>0.13478783195064459</v>
      </c>
      <c r="F74" s="62">
        <f t="shared" si="185"/>
        <v>0.26364058219616515</v>
      </c>
      <c r="G74" s="62">
        <f t="shared" ref="G74:K74" si="186">+G72/F72-1</f>
        <v>-4.4936422999487524E-3</v>
      </c>
      <c r="H74" s="62">
        <f t="shared" si="186"/>
        <v>-0.3223035634641116</v>
      </c>
      <c r="I74" s="62">
        <f t="shared" si="186"/>
        <v>-4.9960852840722159E-2</v>
      </c>
      <c r="J74" s="62">
        <f t="shared" si="186"/>
        <v>3.9874113178701931E-2</v>
      </c>
      <c r="K74" s="190">
        <f t="shared" si="186"/>
        <v>-3.6691188716411416E-2</v>
      </c>
      <c r="L74" s="187"/>
      <c r="M74" s="63"/>
      <c r="N74" s="3"/>
      <c r="O74" s="123" t="s">
        <v>12</v>
      </c>
      <c r="P74" s="124"/>
      <c r="Q74" s="124">
        <f>+Q73/P73-1</f>
        <v>-6.5121795858458453E-2</v>
      </c>
      <c r="R74" s="124">
        <f t="shared" ref="R74:Z74" si="187">+R73/Q73-1</f>
        <v>-1.1524685365118081E-2</v>
      </c>
      <c r="S74" s="124">
        <f t="shared" si="187"/>
        <v>0.2636777696296797</v>
      </c>
      <c r="T74" s="124">
        <f t="shared" si="187"/>
        <v>0.26307429583988329</v>
      </c>
      <c r="U74" s="124">
        <f t="shared" si="187"/>
        <v>-6.7387090838916253E-2</v>
      </c>
      <c r="V74" s="124">
        <f t="shared" si="187"/>
        <v>-0.14933605166381747</v>
      </c>
      <c r="W74" s="124">
        <f t="shared" si="187"/>
        <v>-0.24569594519624505</v>
      </c>
      <c r="X74" s="124">
        <f t="shared" si="187"/>
        <v>-9.9769990719039803E-2</v>
      </c>
      <c r="Y74" s="241">
        <f t="shared" si="187"/>
        <v>-7.4069518192219075E-3</v>
      </c>
      <c r="Z74" s="125">
        <f t="shared" si="187"/>
        <v>-8.9111629675988624E-3</v>
      </c>
      <c r="AA74" s="125"/>
      <c r="AB74" s="126"/>
    </row>
  </sheetData>
  <mergeCells count="11">
    <mergeCell ref="A23:M23"/>
    <mergeCell ref="O23:AB23"/>
    <mergeCell ref="A41:M41"/>
    <mergeCell ref="O41:AB41"/>
    <mergeCell ref="A59:M59"/>
    <mergeCell ref="O59:AB59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62"/>
  <sheetViews>
    <sheetView zoomScaleNormal="100" workbookViewId="0">
      <selection activeCell="Z152" sqref="Z152:AB152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" style="1" customWidth="1"/>
    <col min="14" max="14" width="5" style="1" customWidth="1"/>
    <col min="15" max="15" width="10.5703125" style="1" customWidth="1"/>
    <col min="16" max="26" width="7.140625" style="1" customWidth="1"/>
    <col min="27" max="27" width="8.710937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34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6" t="s">
        <v>35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36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">
        <f>+'[1]4.EXPORTACIONES POR ENVASE'!B412/10000</f>
        <v>9.2932000000000006</v>
      </c>
      <c r="K7" s="67">
        <f>+'[1]4.EXPORTACIONES POR ENVASE'!B424/10000</f>
        <v>9.1059999999999999</v>
      </c>
      <c r="L7" s="37">
        <f>+'[1]4.EXPORTACIONES POR ENVASE'!B436/10000</f>
        <v>9.2151999999999994</v>
      </c>
      <c r="M7" s="7">
        <f>+L7/K7-1</f>
        <v>1.1992093125411829E-2</v>
      </c>
      <c r="N7" s="2"/>
      <c r="O7" s="42" t="s">
        <v>10</v>
      </c>
      <c r="P7" s="6">
        <f>+SUM('[1]4.EXPORTACIONES POR ENVASE'!B305:B316)/10000</f>
        <v>196.161496</v>
      </c>
      <c r="Q7" s="6">
        <f t="shared" ref="Q7:Z7" si="2">+SUM(C7)+SUM(B8:B18)</f>
        <v>208.87951699999999</v>
      </c>
      <c r="R7" s="6">
        <f t="shared" si="2"/>
        <v>190.9247</v>
      </c>
      <c r="S7" s="6">
        <f t="shared" si="2"/>
        <v>187.04910000000001</v>
      </c>
      <c r="T7" s="6">
        <f t="shared" si="2"/>
        <v>191.40580000000003</v>
      </c>
      <c r="U7" s="6">
        <f t="shared" si="2"/>
        <v>201.93659999999997</v>
      </c>
      <c r="V7" s="6">
        <f t="shared" si="2"/>
        <v>218.27899999999997</v>
      </c>
      <c r="W7" s="6">
        <f t="shared" si="2"/>
        <v>197.9973</v>
      </c>
      <c r="X7" s="6">
        <f t="shared" si="2"/>
        <v>148.28210000000001</v>
      </c>
      <c r="Y7" s="67">
        <f t="shared" si="2"/>
        <v>156.15580000000003</v>
      </c>
      <c r="Z7" s="37">
        <f t="shared" si="2"/>
        <v>150.43080000000003</v>
      </c>
      <c r="AA7" s="78">
        <f>+Z7/Y7-1</f>
        <v>-3.6662102848565303E-2</v>
      </c>
      <c r="AB7" s="7">
        <f>+POWER(Z7/U7,0.2)-1</f>
        <v>-5.718964222270595E-2</v>
      </c>
    </row>
    <row r="8" spans="1:30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">
        <f>+'[1]4.EXPORTACIONES POR ENVASE'!B413/10000</f>
        <v>10.737299999999999</v>
      </c>
      <c r="K8" s="67">
        <f>+'[1]4.EXPORTACIONES POR ENVASE'!B425/10000</f>
        <v>10.737399999999999</v>
      </c>
      <c r="L8" s="37">
        <f>+'[1]4.EXPORTACIONES POR ENVASE'!B437/10000</f>
        <v>9.8181999999999992</v>
      </c>
      <c r="M8" s="7">
        <f>+L8/K8-1</f>
        <v>-8.5607316482574913E-2</v>
      </c>
      <c r="N8" s="2"/>
      <c r="O8" s="42" t="s">
        <v>11</v>
      </c>
      <c r="P8" s="6">
        <f>+SUM('[1]4.EXPORTACIONES POR ENVASE'!B306:B317)/10000</f>
        <v>195.874099</v>
      </c>
      <c r="Q8" s="6">
        <f t="shared" ref="Q8:Z8" si="3">+SUM(C7:C8)+SUM(B9:B18)</f>
        <v>205.764917</v>
      </c>
      <c r="R8" s="6">
        <f t="shared" si="3"/>
        <v>192.1525</v>
      </c>
      <c r="S8" s="6">
        <f t="shared" si="3"/>
        <v>187.9537</v>
      </c>
      <c r="T8" s="6">
        <f t="shared" si="3"/>
        <v>191.29660000000001</v>
      </c>
      <c r="U8" s="6">
        <f t="shared" si="3"/>
        <v>204.63569999999996</v>
      </c>
      <c r="V8" s="6">
        <f t="shared" si="3"/>
        <v>217.66669999999999</v>
      </c>
      <c r="W8" s="6">
        <f t="shared" si="3"/>
        <v>194.14330000000001</v>
      </c>
      <c r="X8" s="6">
        <f t="shared" si="3"/>
        <v>147.74379999999999</v>
      </c>
      <c r="Y8" s="67">
        <f t="shared" si="3"/>
        <v>156.1559</v>
      </c>
      <c r="Z8" s="37">
        <f t="shared" si="3"/>
        <v>149.51160000000002</v>
      </c>
      <c r="AA8" s="78">
        <f>+Z8/Y8-1</f>
        <v>-4.2549144796962479E-2</v>
      </c>
      <c r="AB8" s="7">
        <f>+POWER(Z8/U8,0.2)-1</f>
        <v>-6.0841923781019824E-2</v>
      </c>
    </row>
    <row r="9" spans="1:30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">
        <f>+'[1]4.EXPORTACIONES POR ENVASE'!B414/10000</f>
        <v>11.6988</v>
      </c>
      <c r="K9" s="67">
        <f>+'[1]4.EXPORTACIONES POR ENVASE'!B426/10000</f>
        <v>11.1252</v>
      </c>
      <c r="L9" s="37">
        <f>+'[1]4.EXPORTACIONES POR ENVASE'!B438/10000</f>
        <v>12.471299999999999</v>
      </c>
      <c r="M9" s="7">
        <f>+L9/K9-1</f>
        <v>0.1209955776075935</v>
      </c>
      <c r="N9" s="2"/>
      <c r="O9" s="42" t="s">
        <v>0</v>
      </c>
      <c r="P9" s="6">
        <f>+SUM('[1]4.EXPORTACIONES POR ENVASE'!B307:B318)/10000</f>
        <v>196.72993699999998</v>
      </c>
      <c r="Q9" s="6">
        <f t="shared" ref="Q9:Z9" si="4">+SUM(C7:C9)+SUM(B10:B18)</f>
        <v>203.82731699999999</v>
      </c>
      <c r="R9" s="6">
        <f t="shared" si="4"/>
        <v>191.17219999999998</v>
      </c>
      <c r="S9" s="6">
        <f t="shared" si="4"/>
        <v>188.01259999999999</v>
      </c>
      <c r="T9" s="6">
        <f t="shared" si="4"/>
        <v>190.10899999999998</v>
      </c>
      <c r="U9" s="6">
        <f t="shared" si="4"/>
        <v>209.65290000000002</v>
      </c>
      <c r="V9" s="6">
        <f t="shared" si="4"/>
        <v>216.19379999999995</v>
      </c>
      <c r="W9" s="6">
        <f t="shared" si="4"/>
        <v>190.76689999999999</v>
      </c>
      <c r="X9" s="6">
        <f t="shared" si="4"/>
        <v>145.03809999999999</v>
      </c>
      <c r="Y9" s="67">
        <f t="shared" si="4"/>
        <v>155.5823</v>
      </c>
      <c r="Z9" s="37">
        <f t="shared" si="4"/>
        <v>150.85770000000002</v>
      </c>
      <c r="AA9" s="78">
        <f>+Z9/Y9-1</f>
        <v>-3.0367207580810796E-2</v>
      </c>
      <c r="AB9" s="7">
        <f>+POWER(Z9/U9,0.2)-1</f>
        <v>-6.3703668889389387E-2</v>
      </c>
    </row>
    <row r="10" spans="1:30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">
        <f>+'[1]4.EXPORTACIONES POR ENVASE'!B415/10000</f>
        <v>14.9064</v>
      </c>
      <c r="K10" s="67">
        <f>+'[1]4.EXPORTACIONES POR ENVASE'!B427/10000</f>
        <v>13.251200000000001</v>
      </c>
      <c r="L10" s="37">
        <f>+'[1]4.EXPORTACIONES POR ENVASE'!B439/10000</f>
        <v>13.7082</v>
      </c>
      <c r="M10" s="7">
        <f>+L10/K10-1</f>
        <v>3.448744264670367E-2</v>
      </c>
      <c r="N10" s="2"/>
      <c r="O10" s="42" t="s">
        <v>1</v>
      </c>
      <c r="P10" s="6">
        <f>+SUM('[1]4.EXPORTACIONES POR ENVASE'!B308:B319)/10000</f>
        <v>197.26620199999999</v>
      </c>
      <c r="Q10" s="6">
        <f t="shared" ref="Q10:Z10" si="5">+SUM(C7:C10)+SUM(B11:B18)</f>
        <v>201.18985700000002</v>
      </c>
      <c r="R10" s="6">
        <f t="shared" si="5"/>
        <v>189.6986</v>
      </c>
      <c r="S10" s="6">
        <f t="shared" si="5"/>
        <v>190.4248</v>
      </c>
      <c r="T10" s="6">
        <f t="shared" si="5"/>
        <v>191.10929999999996</v>
      </c>
      <c r="U10" s="6">
        <f t="shared" si="5"/>
        <v>209.57620000000003</v>
      </c>
      <c r="V10" s="6">
        <f t="shared" si="5"/>
        <v>215.30579999999998</v>
      </c>
      <c r="W10" s="6">
        <f t="shared" si="5"/>
        <v>185.05009999999999</v>
      </c>
      <c r="X10" s="6">
        <f t="shared" si="5"/>
        <v>148.89570000000001</v>
      </c>
      <c r="Y10" s="67">
        <f t="shared" si="5"/>
        <v>153.9271</v>
      </c>
      <c r="Z10" s="37">
        <f t="shared" si="5"/>
        <v>151.31469999999999</v>
      </c>
      <c r="AA10" s="78">
        <f>+Z10/Y10-1</f>
        <v>-1.6971670355642399E-2</v>
      </c>
      <c r="AB10" s="7">
        <f>+POWER(Z10/U10,0.2)-1</f>
        <v>-6.3068518172753607E-2</v>
      </c>
    </row>
    <row r="11" spans="1:30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">
        <f>+'[1]4.EXPORTACIONES POR ENVASE'!B416/10000</f>
        <v>14.646000000000001</v>
      </c>
      <c r="K11" s="67">
        <f>+'[1]4.EXPORTACIONES POR ENVASE'!B428/10000</f>
        <v>13.2316</v>
      </c>
      <c r="L11" s="37"/>
      <c r="M11" s="7"/>
      <c r="N11" s="2"/>
      <c r="O11" s="42" t="s">
        <v>2</v>
      </c>
      <c r="P11" s="6">
        <f>+SUM('[1]4.EXPORTACIONES POR ENVASE'!B309:B320)/10000</f>
        <v>200.31826100000001</v>
      </c>
      <c r="Q11" s="6">
        <f t="shared" ref="Q11:Y11" si="6">+SUM(C7:C11)+SUM(B12:B18)</f>
        <v>198.92325699999998</v>
      </c>
      <c r="R11" s="6">
        <f t="shared" si="6"/>
        <v>189.06710000000001</v>
      </c>
      <c r="S11" s="6">
        <f t="shared" si="6"/>
        <v>192.6628</v>
      </c>
      <c r="T11" s="6">
        <f t="shared" si="6"/>
        <v>190.91739999999999</v>
      </c>
      <c r="U11" s="6">
        <f t="shared" si="6"/>
        <v>210.60540000000003</v>
      </c>
      <c r="V11" s="6">
        <f t="shared" si="6"/>
        <v>214.5324</v>
      </c>
      <c r="W11" s="6">
        <f t="shared" si="6"/>
        <v>180.22929999999999</v>
      </c>
      <c r="X11" s="6">
        <f t="shared" si="6"/>
        <v>150.22970000000001</v>
      </c>
      <c r="Y11" s="67">
        <f t="shared" si="6"/>
        <v>152.5127</v>
      </c>
      <c r="Z11" s="37"/>
      <c r="AA11" s="78"/>
      <c r="AB11" s="7"/>
    </row>
    <row r="12" spans="1:30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">
        <f>+'[1]4.EXPORTACIONES POR ENVASE'!B417/10000</f>
        <v>9.7283000000000008</v>
      </c>
      <c r="K12" s="67">
        <f>+'[1]4.EXPORTACIONES POR ENVASE'!B429/10000</f>
        <v>12.2385</v>
      </c>
      <c r="L12" s="37"/>
      <c r="M12" s="7"/>
      <c r="N12" s="2"/>
      <c r="O12" s="42" t="s">
        <v>3</v>
      </c>
      <c r="P12" s="6">
        <f>+SUM('[1]4.EXPORTACIONES POR ENVASE'!B310:B321)/10000</f>
        <v>196.99139000000002</v>
      </c>
      <c r="Q12" s="6">
        <f t="shared" ref="Q12:Y12" si="7">+SUM(C7:C12)+SUM(B13:B18)</f>
        <v>200.9742</v>
      </c>
      <c r="R12" s="6">
        <f t="shared" si="7"/>
        <v>186.52350000000001</v>
      </c>
      <c r="S12" s="6">
        <f t="shared" si="7"/>
        <v>192.20160000000001</v>
      </c>
      <c r="T12" s="6">
        <f t="shared" si="7"/>
        <v>193.4649</v>
      </c>
      <c r="U12" s="6">
        <f t="shared" si="7"/>
        <v>214.32600000000002</v>
      </c>
      <c r="V12" s="6">
        <f t="shared" si="7"/>
        <v>213.8031</v>
      </c>
      <c r="W12" s="6">
        <f t="shared" si="7"/>
        <v>171.45780000000002</v>
      </c>
      <c r="X12" s="6">
        <f t="shared" si="7"/>
        <v>148.3896</v>
      </c>
      <c r="Y12" s="67">
        <f t="shared" si="7"/>
        <v>155.02289999999999</v>
      </c>
      <c r="Z12" s="37"/>
      <c r="AA12" s="78"/>
      <c r="AB12" s="7"/>
    </row>
    <row r="13" spans="1:30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">
        <f>+'[1]4.EXPORTACIONES POR ENVASE'!B418/10000</f>
        <v>17.655100000000001</v>
      </c>
      <c r="K13" s="67">
        <f>+'[1]4.EXPORTACIONES POR ENVASE'!B430/10000</f>
        <v>15.458399999999999</v>
      </c>
      <c r="L13" s="37"/>
      <c r="M13" s="7"/>
      <c r="N13" s="2"/>
      <c r="O13" s="42" t="s">
        <v>4</v>
      </c>
      <c r="P13" s="6">
        <f>+SUM('[1]4.EXPORTACIONES POR ENVASE'!B311:B322)/10000</f>
        <v>196.04233000000002</v>
      </c>
      <c r="Q13" s="6">
        <f t="shared" ref="Q13:Y13" si="8">+SUM(C7:C13)+SUM(B14:B18)</f>
        <v>201.87379999999999</v>
      </c>
      <c r="R13" s="6">
        <f t="shared" si="8"/>
        <v>188.58199999999999</v>
      </c>
      <c r="S13" s="6">
        <f t="shared" si="8"/>
        <v>189.82580000000002</v>
      </c>
      <c r="T13" s="6">
        <f t="shared" si="8"/>
        <v>196.55169999999998</v>
      </c>
      <c r="U13" s="6">
        <f t="shared" si="8"/>
        <v>213.84559999999999</v>
      </c>
      <c r="V13" s="6">
        <f t="shared" si="8"/>
        <v>210.42579999999998</v>
      </c>
      <c r="W13" s="6">
        <f t="shared" si="8"/>
        <v>169.33029999999999</v>
      </c>
      <c r="X13" s="6">
        <f t="shared" si="8"/>
        <v>152.59450000000001</v>
      </c>
      <c r="Y13" s="67">
        <f t="shared" si="8"/>
        <v>152.82619999999997</v>
      </c>
      <c r="Z13" s="37"/>
      <c r="AA13" s="78"/>
      <c r="AB13" s="7"/>
    </row>
    <row r="14" spans="1:30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">
        <f>+'[1]4.EXPORTACIONES POR ENVASE'!B419/10000</f>
        <v>16.054099999999998</v>
      </c>
      <c r="K14" s="67">
        <f>+'[1]4.EXPORTACIONES POR ENVASE'!B431/10000</f>
        <v>12.8178</v>
      </c>
      <c r="L14" s="37"/>
      <c r="M14" s="7"/>
      <c r="N14" s="2"/>
      <c r="O14" s="42" t="s">
        <v>5</v>
      </c>
      <c r="P14" s="6">
        <f>+SUM('[1]4.EXPORTACIONES POR ENVASE'!B312:B323)/10000</f>
        <v>202.171232</v>
      </c>
      <c r="Q14" s="6">
        <f t="shared" ref="Q14:Y14" si="9">+SUM(C7:C14)+SUM(B15:B18)</f>
        <v>198.90459999999999</v>
      </c>
      <c r="R14" s="6">
        <f t="shared" si="9"/>
        <v>187.69150000000002</v>
      </c>
      <c r="S14" s="6">
        <f t="shared" si="9"/>
        <v>188.88640000000004</v>
      </c>
      <c r="T14" s="6">
        <f t="shared" si="9"/>
        <v>195.92619999999999</v>
      </c>
      <c r="U14" s="6">
        <f t="shared" si="9"/>
        <v>215.17150000000001</v>
      </c>
      <c r="V14" s="6">
        <f t="shared" si="9"/>
        <v>211.58329999999998</v>
      </c>
      <c r="W14" s="6">
        <f t="shared" si="9"/>
        <v>161.9956</v>
      </c>
      <c r="X14" s="6">
        <f t="shared" si="9"/>
        <v>154.98009999999999</v>
      </c>
      <c r="Y14" s="67">
        <f t="shared" si="9"/>
        <v>149.5899</v>
      </c>
      <c r="Z14" s="37"/>
      <c r="AA14" s="78"/>
      <c r="AB14" s="7"/>
    </row>
    <row r="15" spans="1:30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">
        <f>+'[1]4.EXPORTACIONES POR ENVASE'!B420/10000</f>
        <v>13.092000000000001</v>
      </c>
      <c r="K15" s="67">
        <f>+'[1]4.EXPORTACIONES POR ENVASE'!B432/10000</f>
        <v>14.630100000000001</v>
      </c>
      <c r="L15" s="37"/>
      <c r="M15" s="7"/>
      <c r="N15" s="2"/>
      <c r="O15" s="42" t="s">
        <v>6</v>
      </c>
      <c r="P15" s="6">
        <f>+SUM('[1]4.EXPORTACIONES POR ENVASE'!B313:B324)/10000</f>
        <v>202.838088</v>
      </c>
      <c r="Q15" s="6">
        <f t="shared" ref="Q15:Y15" si="10">+SUM(C7:C15)+SUM(B16:B18)</f>
        <v>195.90799999999999</v>
      </c>
      <c r="R15" s="6">
        <f t="shared" si="10"/>
        <v>185.7938</v>
      </c>
      <c r="S15" s="6">
        <f t="shared" si="10"/>
        <v>190.334</v>
      </c>
      <c r="T15" s="6">
        <f t="shared" si="10"/>
        <v>200.77289999999999</v>
      </c>
      <c r="U15" s="6">
        <f t="shared" si="10"/>
        <v>215.143</v>
      </c>
      <c r="V15" s="6">
        <f t="shared" si="10"/>
        <v>209.38409999999999</v>
      </c>
      <c r="W15" s="6">
        <f t="shared" si="10"/>
        <v>157.30439999999999</v>
      </c>
      <c r="X15" s="6">
        <f t="shared" si="10"/>
        <v>155.19299999999998</v>
      </c>
      <c r="Y15" s="67">
        <f t="shared" si="10"/>
        <v>151.12799999999999</v>
      </c>
      <c r="Z15" s="37"/>
      <c r="AA15" s="78"/>
      <c r="AB15" s="7"/>
    </row>
    <row r="16" spans="1:30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">
        <f>+'[1]4.EXPORTACIONES POR ENVASE'!B421/10000</f>
        <v>14.077</v>
      </c>
      <c r="K16" s="67">
        <f>+'[1]4.EXPORTACIONES POR ENVASE'!B433/10000</f>
        <v>13.578900000000001</v>
      </c>
      <c r="L16" s="37"/>
      <c r="M16" s="7"/>
      <c r="N16" s="2"/>
      <c r="O16" s="42" t="s">
        <v>7</v>
      </c>
      <c r="P16" s="6">
        <f>+SUM('[1]4.EXPORTACIONES POR ENVASE'!B314:B325)/10000</f>
        <v>203.99690900000002</v>
      </c>
      <c r="Q16" s="6">
        <f t="shared" ref="Q16:Y16" si="11">+SUM(C7:C16)+SUM(B17:B18)</f>
        <v>194.5378</v>
      </c>
      <c r="R16" s="6">
        <f t="shared" si="11"/>
        <v>185.8065</v>
      </c>
      <c r="S16" s="6">
        <f t="shared" si="11"/>
        <v>191.79490000000004</v>
      </c>
      <c r="T16" s="6">
        <f t="shared" si="11"/>
        <v>200.67749999999998</v>
      </c>
      <c r="U16" s="6">
        <f t="shared" si="11"/>
        <v>215.02170000000001</v>
      </c>
      <c r="V16" s="6">
        <f t="shared" si="11"/>
        <v>206.77989999999997</v>
      </c>
      <c r="W16" s="6">
        <f t="shared" si="11"/>
        <v>155.02350000000001</v>
      </c>
      <c r="X16" s="6">
        <f t="shared" si="11"/>
        <v>155.79700000000003</v>
      </c>
      <c r="Y16" s="67">
        <f t="shared" si="11"/>
        <v>150.62989999999999</v>
      </c>
      <c r="Z16" s="37"/>
      <c r="AA16" s="78"/>
      <c r="AB16" s="7"/>
    </row>
    <row r="17" spans="1:28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">
        <f>+'[1]4.EXPORTACIONES POR ENVASE'!B422/10000</f>
        <v>12.4819</v>
      </c>
      <c r="K17" s="67">
        <f>+'[1]4.EXPORTACIONES POR ENVASE'!B434/10000</f>
        <v>11.2148</v>
      </c>
      <c r="L17" s="37"/>
      <c r="M17" s="7"/>
      <c r="N17" s="2"/>
      <c r="O17" s="42" t="s">
        <v>8</v>
      </c>
      <c r="P17" s="6">
        <f>+SUM('[1]4.EXPORTACIONES POR ENVASE'!B315:B326)/10000</f>
        <v>205.27591199999998</v>
      </c>
      <c r="Q17" s="6">
        <f t="shared" ref="Q17:Y17" si="12">+SUM(C7:C17)+SUM(B18)</f>
        <v>193.99569999999997</v>
      </c>
      <c r="R17" s="6">
        <f t="shared" si="12"/>
        <v>186.57170000000002</v>
      </c>
      <c r="S17" s="6">
        <f t="shared" si="12"/>
        <v>191.37610000000004</v>
      </c>
      <c r="T17" s="6">
        <f t="shared" si="12"/>
        <v>201.73179999999996</v>
      </c>
      <c r="U17" s="6">
        <f t="shared" si="12"/>
        <v>217.36750000000001</v>
      </c>
      <c r="V17" s="6">
        <f t="shared" si="12"/>
        <v>201.08199999999997</v>
      </c>
      <c r="W17" s="6">
        <f t="shared" si="12"/>
        <v>153.71459999999999</v>
      </c>
      <c r="X17" s="6">
        <f t="shared" si="12"/>
        <v>156.3794</v>
      </c>
      <c r="Y17" s="67">
        <f t="shared" si="12"/>
        <v>149.36280000000002</v>
      </c>
      <c r="Z17" s="37"/>
      <c r="AA17" s="78"/>
      <c r="AB17" s="7"/>
    </row>
    <row r="18" spans="1:28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">
        <f>+'[1]4.EXPORTACIONES POR ENVASE'!B423/10000</f>
        <v>11.972899999999999</v>
      </c>
      <c r="K18" s="67">
        <f>+'[1]4.EXPORTACIONES POR ENVASE'!B435/10000</f>
        <v>12.931699999999999</v>
      </c>
      <c r="L18" s="37"/>
      <c r="M18" s="7"/>
      <c r="N18" s="2"/>
      <c r="O18" s="42" t="s">
        <v>9</v>
      </c>
      <c r="P18" s="6">
        <f>+SUM('[1]4.EXPORTACIONES POR ENVASE'!B316:B327)/10000</f>
        <v>207.15011699999999</v>
      </c>
      <c r="Q18" s="6">
        <f t="shared" ref="Q18:Y18" si="13">+SUM(C7:C18)</f>
        <v>191.97369999999998</v>
      </c>
      <c r="R18" s="6">
        <f t="shared" si="13"/>
        <v>186.51860000000002</v>
      </c>
      <c r="S18" s="6">
        <f t="shared" si="13"/>
        <v>191.37660000000002</v>
      </c>
      <c r="T18" s="6">
        <f t="shared" si="13"/>
        <v>201.57329999999996</v>
      </c>
      <c r="U18" s="6">
        <f t="shared" si="13"/>
        <v>220.32990000000001</v>
      </c>
      <c r="V18" s="6">
        <f t="shared" si="13"/>
        <v>197.26389999999998</v>
      </c>
      <c r="W18" s="6">
        <f t="shared" si="13"/>
        <v>152.19729999999998</v>
      </c>
      <c r="X18" s="6">
        <f t="shared" si="13"/>
        <v>156.34300000000002</v>
      </c>
      <c r="Y18" s="67">
        <f t="shared" si="13"/>
        <v>150.32160000000002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207.15011699999997</v>
      </c>
      <c r="C19" s="54">
        <f t="shared" ref="C19:F19" si="14">SUM(C7:C18)</f>
        <v>191.97369999999998</v>
      </c>
      <c r="D19" s="54">
        <f t="shared" si="14"/>
        <v>186.51860000000002</v>
      </c>
      <c r="E19" s="54">
        <f t="shared" si="14"/>
        <v>191.37660000000002</v>
      </c>
      <c r="F19" s="54">
        <f t="shared" si="14"/>
        <v>201.57329999999996</v>
      </c>
      <c r="G19" s="54">
        <f t="shared" ref="G19:H19" si="15">SUM(G7:G18)</f>
        <v>220.32990000000001</v>
      </c>
      <c r="H19" s="54">
        <f t="shared" si="15"/>
        <v>197.26389999999998</v>
      </c>
      <c r="I19" s="54">
        <f t="shared" ref="I19:J19" si="16">SUM(I7:I18)</f>
        <v>152.19729999999998</v>
      </c>
      <c r="J19" s="54">
        <f t="shared" si="16"/>
        <v>156.34300000000002</v>
      </c>
      <c r="K19" s="186">
        <f t="shared" ref="K19" si="17">SUM(K7:K18)</f>
        <v>150.32160000000002</v>
      </c>
      <c r="L19" s="186"/>
      <c r="M19" s="56"/>
      <c r="N19" s="3"/>
      <c r="O19" s="43" t="s">
        <v>14</v>
      </c>
      <c r="P19" s="46">
        <f t="shared" ref="P19" si="18">+AVERAGE(P7:P18)</f>
        <v>200.06799775000002</v>
      </c>
      <c r="Q19" s="46">
        <f>+AVERAGE(Q7:Q18)</f>
        <v>199.72938875</v>
      </c>
      <c r="R19" s="46">
        <f t="shared" ref="R19:V19" si="19">+AVERAGE(R7:R18)</f>
        <v>188.37522499999997</v>
      </c>
      <c r="S19" s="46">
        <f t="shared" si="19"/>
        <v>190.15820000000005</v>
      </c>
      <c r="T19" s="46">
        <f t="shared" si="19"/>
        <v>195.46136666666663</v>
      </c>
      <c r="U19" s="46">
        <f t="shared" si="19"/>
        <v>212.30100000000002</v>
      </c>
      <c r="V19" s="226">
        <f t="shared" si="19"/>
        <v>211.02498333333332</v>
      </c>
      <c r="W19" s="226">
        <f t="shared" ref="W19:X19" si="20">+AVERAGE(W7:W18)</f>
        <v>172.4342</v>
      </c>
      <c r="X19" s="226">
        <f t="shared" si="20"/>
        <v>151.65549999999999</v>
      </c>
      <c r="Y19" s="220">
        <f t="shared" ref="Y19:Z19" si="21">+AVERAGE(Y7:Y18)</f>
        <v>152.76792499999999</v>
      </c>
      <c r="Z19" s="197">
        <f t="shared" si="21"/>
        <v>150.52870000000001</v>
      </c>
      <c r="AA19" s="79">
        <f>+Z19/Y19-1</f>
        <v>-1.4657690742346463E-2</v>
      </c>
      <c r="AB19" s="75">
        <f>+POWER(Z19/U19,0.2)-1</f>
        <v>-6.645887568011688E-2</v>
      </c>
    </row>
    <row r="20" spans="1:28" ht="25.5" x14ac:dyDescent="0.25">
      <c r="A20" s="57" t="s">
        <v>15</v>
      </c>
      <c r="B20" s="195">
        <f t="shared" ref="B20:G20" si="22">+B19/B$55</f>
        <v>0.79732120318830846</v>
      </c>
      <c r="C20" s="58">
        <f t="shared" si="22"/>
        <v>0.85985875780865417</v>
      </c>
      <c r="D20" s="58">
        <f t="shared" si="22"/>
        <v>0.67736936700062089</v>
      </c>
      <c r="E20" s="58">
        <f t="shared" si="22"/>
        <v>0.61268980018875974</v>
      </c>
      <c r="F20" s="58">
        <f t="shared" si="22"/>
        <v>0.51050950582668264</v>
      </c>
      <c r="G20" s="58">
        <f t="shared" si="22"/>
        <v>0.65516716389772467</v>
      </c>
      <c r="H20" s="58">
        <f t="shared" ref="H20:I20" si="23">+H19/H$55</f>
        <v>0.74470541378731037</v>
      </c>
      <c r="I20" s="58">
        <f t="shared" si="23"/>
        <v>0.76046748094425543</v>
      </c>
      <c r="J20" s="58">
        <f t="shared" ref="J20:K20" si="24">+J19/J$55</f>
        <v>0.74892087812808827</v>
      </c>
      <c r="K20" s="189">
        <f t="shared" si="24"/>
        <v>0.76993041914971549</v>
      </c>
      <c r="L20" s="189"/>
      <c r="M20" s="59"/>
      <c r="N20" s="3"/>
      <c r="O20" s="44" t="s">
        <v>15</v>
      </c>
      <c r="P20" s="48">
        <f t="shared" ref="P20:U20" si="25">+P19/P$55</f>
        <v>0.76685305332860354</v>
      </c>
      <c r="Q20" s="48">
        <f t="shared" si="25"/>
        <v>0.83194539708175452</v>
      </c>
      <c r="R20" s="48">
        <f t="shared" si="25"/>
        <v>0.7937989504378582</v>
      </c>
      <c r="S20" s="48">
        <f t="shared" si="25"/>
        <v>0.63430349860640234</v>
      </c>
      <c r="T20" s="48">
        <f t="shared" si="25"/>
        <v>0.5160766095311653</v>
      </c>
      <c r="U20" s="48">
        <f t="shared" si="25"/>
        <v>0.60100457597387735</v>
      </c>
      <c r="V20" s="58">
        <f t="shared" ref="V20:W20" si="26">+V19/V$55</f>
        <v>0.70299327246794896</v>
      </c>
      <c r="W20" s="58">
        <f t="shared" si="26"/>
        <v>0.75960482099212367</v>
      </c>
      <c r="X20" s="58">
        <f t="shared" ref="X20:Y20" si="27">+X19/X$55</f>
        <v>0.75866024409314492</v>
      </c>
      <c r="Y20" s="189">
        <f t="shared" si="27"/>
        <v>0.75630166088368</v>
      </c>
      <c r="Z20" s="188">
        <f t="shared" ref="Z20" si="28">+Z19/Z$55</f>
        <v>0.74989018445151323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K21" si="29">+D19/C19-1</f>
        <v>-2.8415871549071325E-2</v>
      </c>
      <c r="E21" s="62">
        <f t="shared" si="29"/>
        <v>2.6045659789425857E-2</v>
      </c>
      <c r="F21" s="62">
        <f t="shared" si="29"/>
        <v>5.328080862550566E-2</v>
      </c>
      <c r="G21" s="62">
        <f t="shared" si="29"/>
        <v>9.3051014196821047E-2</v>
      </c>
      <c r="H21" s="62">
        <f t="shared" si="29"/>
        <v>-0.10468846942698218</v>
      </c>
      <c r="I21" s="62">
        <f t="shared" si="29"/>
        <v>-0.2284584254899148</v>
      </c>
      <c r="J21" s="62">
        <f t="shared" si="29"/>
        <v>2.7238985185676912E-2</v>
      </c>
      <c r="K21" s="190">
        <f t="shared" si="29"/>
        <v>-3.851403644550766E-2</v>
      </c>
      <c r="L21" s="190"/>
      <c r="M21" s="63"/>
      <c r="N21" s="2"/>
      <c r="O21" s="45" t="s">
        <v>12</v>
      </c>
      <c r="P21" s="49"/>
      <c r="Q21" s="50">
        <f>+Q19/P19-1</f>
        <v>-1.6924695793834044E-3</v>
      </c>
      <c r="R21" s="50">
        <f t="shared" ref="R21:Z21" si="30">+R19/Q19-1</f>
        <v>-5.6847736935759396E-2</v>
      </c>
      <c r="S21" s="50">
        <f t="shared" si="30"/>
        <v>9.4650185553863952E-3</v>
      </c>
      <c r="T21" s="50">
        <f t="shared" si="30"/>
        <v>2.7888182926987026E-2</v>
      </c>
      <c r="U21" s="50">
        <f t="shared" si="30"/>
        <v>8.6153256884011986E-2</v>
      </c>
      <c r="V21" s="62">
        <f t="shared" si="30"/>
        <v>-6.0104128886189212E-3</v>
      </c>
      <c r="W21" s="62">
        <f t="shared" si="30"/>
        <v>-0.18287305476231519</v>
      </c>
      <c r="X21" s="62">
        <f t="shared" si="30"/>
        <v>-0.12050219735992052</v>
      </c>
      <c r="Y21" s="190">
        <f t="shared" si="30"/>
        <v>7.33521039461138E-3</v>
      </c>
      <c r="Z21" s="187">
        <f t="shared" si="30"/>
        <v>-1.4657690742346463E-2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6" t="s">
        <v>37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"/>
      <c r="O23" s="276" t="s">
        <v>38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">
        <f>+'[1]4.EXPORTACIONES POR ENVASE'!C412/10000</f>
        <v>4.3319999999999999</v>
      </c>
      <c r="K25" s="67">
        <f>+'[1]4.EXPORTACIONES POR ENVASE'!C424/10000</f>
        <v>3.113</v>
      </c>
      <c r="L25" s="37">
        <f>+'[1]4.EXPORTACIONES POR ENVASE'!C436/10000</f>
        <v>4.9530000000000003</v>
      </c>
      <c r="M25" s="7">
        <f>+L25/K25-1</f>
        <v>0.59106970767748157</v>
      </c>
      <c r="N25" s="2"/>
      <c r="O25" s="42" t="s">
        <v>10</v>
      </c>
      <c r="P25" s="6">
        <f>+SUM('[1]4.EXPORTACIONES POR ENVASE'!C305:C316)/10000</f>
        <v>65.511921999999998</v>
      </c>
      <c r="Q25" s="6">
        <f t="shared" ref="Q25:Z25" si="34">+SUM(C25)+SUM(B26:B36)</f>
        <v>52.015313999999996</v>
      </c>
      <c r="R25" s="6">
        <f t="shared" si="34"/>
        <v>28.141000000000002</v>
      </c>
      <c r="S25" s="6">
        <f t="shared" si="34"/>
        <v>99.095399999999984</v>
      </c>
      <c r="T25" s="6">
        <f t="shared" si="34"/>
        <v>137.75839999999999</v>
      </c>
      <c r="U25" s="6">
        <f t="shared" si="34"/>
        <v>172.85930000000002</v>
      </c>
      <c r="V25" s="6">
        <f t="shared" si="34"/>
        <v>112.75760000000001</v>
      </c>
      <c r="W25" s="6">
        <f t="shared" si="34"/>
        <v>67.775300000000001</v>
      </c>
      <c r="X25" s="6">
        <f t="shared" si="34"/>
        <v>46.557499999999997</v>
      </c>
      <c r="Y25" s="67">
        <f t="shared" si="34"/>
        <v>51.195699999999995</v>
      </c>
      <c r="Z25" s="37">
        <f t="shared" si="34"/>
        <v>46.956499999999998</v>
      </c>
      <c r="AA25" s="78">
        <f>+Z25/Y25-1</f>
        <v>-8.2803829227845238E-2</v>
      </c>
      <c r="AB25" s="7">
        <f>+POWER(Z25/U25,0.2)-1</f>
        <v>-0.2294504100198177</v>
      </c>
    </row>
    <row r="26" spans="1:28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">
        <f>+'[1]4.EXPORTACIONES POR ENVASE'!C413/10000</f>
        <v>3.1966999999999999</v>
      </c>
      <c r="K26" s="67">
        <f>+'[1]4.EXPORTACIONES POR ENVASE'!C425/10000</f>
        <v>3.6355</v>
      </c>
      <c r="L26" s="37">
        <f>+'[1]4.EXPORTACIONES POR ENVASE'!C437/10000</f>
        <v>5.6589</v>
      </c>
      <c r="M26" s="7">
        <f>+L26/K26-1</f>
        <v>0.55656718470636779</v>
      </c>
      <c r="N26" s="2"/>
      <c r="O26" s="42" t="s">
        <v>11</v>
      </c>
      <c r="P26" s="6">
        <f>+SUM('[1]4.EXPORTACIONES POR ENVASE'!C306:C317)/10000</f>
        <v>65.948527999999996</v>
      </c>
      <c r="Q26" s="6">
        <f t="shared" ref="Q26:W26" si="35">+SUM(C25:C26)+SUM(B27:B36)</f>
        <v>48.693307999999995</v>
      </c>
      <c r="R26" s="6">
        <f t="shared" si="35"/>
        <v>28.399500000000003</v>
      </c>
      <c r="S26" s="6">
        <f t="shared" si="35"/>
        <v>103.60830000000001</v>
      </c>
      <c r="T26" s="6">
        <f t="shared" si="35"/>
        <v>159.25029999999998</v>
      </c>
      <c r="U26" s="6">
        <f t="shared" si="35"/>
        <v>154.03870000000001</v>
      </c>
      <c r="V26" s="6">
        <f t="shared" si="35"/>
        <v>109.405</v>
      </c>
      <c r="W26" s="6">
        <f t="shared" si="35"/>
        <v>65.003699999999995</v>
      </c>
      <c r="X26" s="6">
        <f t="shared" ref="X26" si="36">+SUM(J25:J26)+SUM(I27:I36)</f>
        <v>46.068200000000004</v>
      </c>
      <c r="Y26" s="67">
        <f t="shared" ref="Y26" si="37">+SUM(K25:K26)+SUM(J27:J36)</f>
        <v>51.634499999999989</v>
      </c>
      <c r="Z26" s="37">
        <f t="shared" ref="Z26" si="38">+SUM(L25:L26)+SUM(K27:K36)</f>
        <v>48.979900000000001</v>
      </c>
      <c r="AA26" s="78">
        <f>+Z26/Y26-1</f>
        <v>-5.1411362557979401E-2</v>
      </c>
      <c r="AB26" s="7">
        <f>+POWER(Z26/U26,0.2)-1</f>
        <v>-0.20479773232071996</v>
      </c>
    </row>
    <row r="27" spans="1:28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">
        <f>+'[1]4.EXPORTACIONES POR ENVASE'!C414/10000</f>
        <v>3.5169000000000001</v>
      </c>
      <c r="K27" s="67">
        <f>+'[1]4.EXPORTACIONES POR ENVASE'!C426/10000</f>
        <v>3.7656000000000001</v>
      </c>
      <c r="L27" s="37">
        <f>+'[1]4.EXPORTACIONES POR ENVASE'!C438/10000</f>
        <v>5.6925999999999997</v>
      </c>
      <c r="M27" s="7">
        <f>+L27/K27-1</f>
        <v>0.51173783726364985</v>
      </c>
      <c r="N27" s="2"/>
      <c r="O27" s="42" t="s">
        <v>0</v>
      </c>
      <c r="P27" s="6">
        <f>+SUM('[1]4.EXPORTACIONES POR ENVASE'!C307:C318)/10000</f>
        <v>58.997167999999995</v>
      </c>
      <c r="Q27" s="6">
        <f t="shared" ref="Q27:W27" si="39">+SUM(C25:C27)+SUM(B28:B36)</f>
        <v>46.602707999999993</v>
      </c>
      <c r="R27" s="6">
        <f t="shared" si="39"/>
        <v>29.247500000000002</v>
      </c>
      <c r="S27" s="6">
        <f t="shared" si="39"/>
        <v>107.73239999999998</v>
      </c>
      <c r="T27" s="6">
        <f t="shared" si="39"/>
        <v>167.95459999999997</v>
      </c>
      <c r="U27" s="6">
        <f t="shared" si="39"/>
        <v>150.0264</v>
      </c>
      <c r="V27" s="6">
        <f t="shared" si="39"/>
        <v>105.4346</v>
      </c>
      <c r="W27" s="6">
        <f t="shared" si="39"/>
        <v>61.590999999999994</v>
      </c>
      <c r="X27" s="6">
        <f t="shared" ref="X27" si="40">+SUM(J25:J27)+SUM(I28:I36)</f>
        <v>45.463099999999997</v>
      </c>
      <c r="Y27" s="67">
        <f t="shared" ref="Y27" si="41">+SUM(K25:K27)+SUM(J28:J36)</f>
        <v>51.883199999999995</v>
      </c>
      <c r="Z27" s="37">
        <f t="shared" ref="Z27" si="42">+SUM(L25:L27)+SUM(K28:K36)</f>
        <v>50.906899999999993</v>
      </c>
      <c r="AA27" s="78">
        <f>+Z27/Y27-1</f>
        <v>-1.8817266475467997E-2</v>
      </c>
      <c r="AB27" s="7">
        <f>+POWER(Z27/U27,0.2)-1</f>
        <v>-0.19439566850766565</v>
      </c>
    </row>
    <row r="28" spans="1:28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">
        <f>+'[1]4.EXPORTACIONES POR ENVASE'!C415/10000</f>
        <v>4.7605000000000004</v>
      </c>
      <c r="K28" s="67">
        <f>+'[1]4.EXPORTACIONES POR ENVASE'!C427/10000</f>
        <v>3.7149999999999999</v>
      </c>
      <c r="L28" s="37">
        <f>+'[1]4.EXPORTACIONES POR ENVASE'!C439/10000</f>
        <v>6.7873000000000001</v>
      </c>
      <c r="M28" s="7">
        <f>+L28/K28-1</f>
        <v>0.82699865410497986</v>
      </c>
      <c r="N28" s="2"/>
      <c r="O28" s="42" t="s">
        <v>1</v>
      </c>
      <c r="P28" s="6">
        <f>+SUM('[1]4.EXPORTACIONES POR ENVASE'!C308:C319)/10000</f>
        <v>56.367938000000002</v>
      </c>
      <c r="Q28" s="6">
        <f t="shared" ref="Q28:W28" si="43">+SUM(C25:C28)+SUM(B29:B36)</f>
        <v>44.121337999999994</v>
      </c>
      <c r="R28" s="6">
        <f t="shared" si="43"/>
        <v>31.526899999999998</v>
      </c>
      <c r="S28" s="6">
        <f t="shared" si="43"/>
        <v>109.5654</v>
      </c>
      <c r="T28" s="6">
        <f t="shared" si="43"/>
        <v>174.63549999999998</v>
      </c>
      <c r="U28" s="6">
        <f t="shared" si="43"/>
        <v>151.34570000000002</v>
      </c>
      <c r="V28" s="6">
        <f t="shared" si="43"/>
        <v>100.2556</v>
      </c>
      <c r="W28" s="6">
        <f t="shared" si="43"/>
        <v>56.852600000000002</v>
      </c>
      <c r="X28" s="6">
        <f t="shared" ref="X28" si="44">+SUM(J25:J28)+SUM(I29:I36)</f>
        <v>46.32</v>
      </c>
      <c r="Y28" s="67">
        <f t="shared" ref="Y28" si="45">+SUM(K25:K28)+SUM(J29:J36)</f>
        <v>50.837699999999998</v>
      </c>
      <c r="Z28" s="37">
        <f t="shared" ref="Z28" si="46">+SUM(L25:L28)+SUM(K29:K36)</f>
        <v>53.979199999999999</v>
      </c>
      <c r="AA28" s="78">
        <f>+Z28/Y28-1</f>
        <v>6.1794691734677221E-2</v>
      </c>
      <c r="AB28" s="7">
        <f>+POWER(Z28/U28,0.2)-1</f>
        <v>-0.18632444001116011</v>
      </c>
    </row>
    <row r="29" spans="1:28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">
        <f>+'[1]4.EXPORTACIONES POR ENVASE'!C416/10000</f>
        <v>3.4559000000000002</v>
      </c>
      <c r="K29" s="67">
        <f>+'[1]4.EXPORTACIONES POR ENVASE'!C428/10000</f>
        <v>3.371</v>
      </c>
      <c r="L29" s="37"/>
      <c r="M29" s="7"/>
      <c r="N29" s="2"/>
      <c r="O29" s="42" t="s">
        <v>2</v>
      </c>
      <c r="P29" s="6">
        <f>+SUM('[1]4.EXPORTACIONES POR ENVASE'!C309:C320)/10000</f>
        <v>55.852148</v>
      </c>
      <c r="Q29" s="6">
        <f t="shared" ref="Q29:X29" si="47">+SUM(C25:C29)+SUM(B30:B36)</f>
        <v>41.016918000000004</v>
      </c>
      <c r="R29" s="6">
        <f t="shared" si="47"/>
        <v>34.0334</v>
      </c>
      <c r="S29" s="6">
        <f t="shared" si="47"/>
        <v>110.97560000000001</v>
      </c>
      <c r="T29" s="6">
        <f t="shared" si="47"/>
        <v>183.54849999999999</v>
      </c>
      <c r="U29" s="6">
        <f t="shared" si="47"/>
        <v>149.09029999999998</v>
      </c>
      <c r="V29" s="6">
        <f t="shared" si="47"/>
        <v>93.658999999999992</v>
      </c>
      <c r="W29" s="6">
        <f t="shared" si="47"/>
        <v>55.373900000000006</v>
      </c>
      <c r="X29" s="6">
        <f t="shared" si="47"/>
        <v>45.7059</v>
      </c>
      <c r="Y29" s="67">
        <f t="shared" ref="Y29" si="48">+SUM(K25:K29)+SUM(J30:J36)</f>
        <v>50.752800000000001</v>
      </c>
      <c r="Z29" s="37"/>
      <c r="AA29" s="78"/>
      <c r="AB29" s="7"/>
    </row>
    <row r="30" spans="1:28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">
        <f>+'[1]4.EXPORTACIONES POR ENVASE'!C417/10000</f>
        <v>2.3660000000000001</v>
      </c>
      <c r="K30" s="67">
        <f>+'[1]4.EXPORTACIONES POR ENVASE'!C429/10000</f>
        <v>3.5074999999999998</v>
      </c>
      <c r="L30" s="37"/>
      <c r="M30" s="7"/>
      <c r="N30" s="2"/>
      <c r="O30" s="42" t="s">
        <v>3</v>
      </c>
      <c r="P30" s="6">
        <f>+SUM('[1]4.EXPORTACIONES POR ENVASE'!C310:C321)/10000</f>
        <v>53.341147999999997</v>
      </c>
      <c r="Q30" s="6">
        <f t="shared" ref="Q30:W30" si="49">+SUM(C25:C30)+SUM(B31:B36)</f>
        <v>39.987917999999993</v>
      </c>
      <c r="R30" s="6">
        <f t="shared" si="49"/>
        <v>33.272000000000006</v>
      </c>
      <c r="S30" s="6">
        <f t="shared" si="49"/>
        <v>115.56800000000001</v>
      </c>
      <c r="T30" s="6">
        <f t="shared" si="49"/>
        <v>188.904</v>
      </c>
      <c r="U30" s="6">
        <f t="shared" si="49"/>
        <v>147.63259999999997</v>
      </c>
      <c r="V30" s="6">
        <f t="shared" si="49"/>
        <v>88.863200000000006</v>
      </c>
      <c r="W30" s="6">
        <f t="shared" si="49"/>
        <v>52.032800000000002</v>
      </c>
      <c r="X30" s="6">
        <f t="shared" ref="X30" si="50">+SUM(J25:J30)+SUM(I31:I36)</f>
        <v>45.671999999999997</v>
      </c>
      <c r="Y30" s="67">
        <f t="shared" ref="Y30" si="51">+SUM(K25:K30)+SUM(J31:J36)</f>
        <v>51.894300000000001</v>
      </c>
      <c r="Z30" s="37"/>
      <c r="AA30" s="78"/>
      <c r="AB30" s="7"/>
    </row>
    <row r="31" spans="1:28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">
        <f>+'[1]4.EXPORTACIONES POR ENVASE'!C418/10000</f>
        <v>5.8788</v>
      </c>
      <c r="K31" s="67">
        <f>+'[1]4.EXPORTACIONES POR ENVASE'!C430/10000</f>
        <v>2.8935</v>
      </c>
      <c r="L31" s="37"/>
      <c r="M31" s="7"/>
      <c r="N31" s="2"/>
      <c r="O31" s="42" t="s">
        <v>4</v>
      </c>
      <c r="P31" s="6">
        <f>+SUM('[1]4.EXPORTACIONES POR ENVASE'!C311:C322)/10000</f>
        <v>53.857628000000005</v>
      </c>
      <c r="Q31" s="6">
        <f t="shared" ref="Q31:W31" si="52">+SUM(C25:C31)+SUM(B32:B36)</f>
        <v>38.562938000000003</v>
      </c>
      <c r="R31" s="6">
        <f t="shared" si="52"/>
        <v>36.476399999999998</v>
      </c>
      <c r="S31" s="6">
        <f t="shared" si="52"/>
        <v>119.5239</v>
      </c>
      <c r="T31" s="6">
        <f t="shared" si="52"/>
        <v>193.96609999999998</v>
      </c>
      <c r="U31" s="6">
        <f t="shared" si="52"/>
        <v>141.536</v>
      </c>
      <c r="V31" s="6">
        <f t="shared" si="52"/>
        <v>83.612499999999983</v>
      </c>
      <c r="W31" s="6">
        <f t="shared" si="52"/>
        <v>52.153599999999997</v>
      </c>
      <c r="X31" s="6">
        <f t="shared" ref="X31" si="53">+SUM(J25:J31)+SUM(I32:I36)</f>
        <v>48.407399999999996</v>
      </c>
      <c r="Y31" s="67">
        <f t="shared" ref="Y31" si="54">+SUM(K25:K31)+SUM(J32:J36)</f>
        <v>48.908999999999999</v>
      </c>
      <c r="Z31" s="37"/>
      <c r="AA31" s="78"/>
      <c r="AB31" s="7"/>
    </row>
    <row r="32" spans="1:28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">
        <f>+'[1]4.EXPORTACIONES POR ENVASE'!C419/10000</f>
        <v>4.8810000000000002</v>
      </c>
      <c r="K32" s="67">
        <f>+'[1]4.EXPORTACIONES POR ENVASE'!C431/10000</f>
        <v>4.4726999999999997</v>
      </c>
      <c r="L32" s="37"/>
      <c r="M32" s="7"/>
      <c r="N32" s="2"/>
      <c r="O32" s="42" t="s">
        <v>5</v>
      </c>
      <c r="P32" s="6">
        <f>+SUM('[1]4.EXPORTACIONES POR ENVASE'!C312:C323)/10000</f>
        <v>55.511373999999996</v>
      </c>
      <c r="Q32" s="6">
        <f t="shared" ref="Q32:W32" si="55">+SUM(C25:C32)+SUM(B33:B36)</f>
        <v>36.833100000000002</v>
      </c>
      <c r="R32" s="6">
        <f t="shared" si="55"/>
        <v>49.305500000000002</v>
      </c>
      <c r="S32" s="6">
        <f t="shared" si="55"/>
        <v>114.76990000000001</v>
      </c>
      <c r="T32" s="6">
        <f t="shared" si="55"/>
        <v>197.07490000000001</v>
      </c>
      <c r="U32" s="6">
        <f t="shared" si="55"/>
        <v>134.8725</v>
      </c>
      <c r="V32" s="6">
        <f t="shared" si="55"/>
        <v>80.335099999999983</v>
      </c>
      <c r="W32" s="6">
        <f t="shared" si="55"/>
        <v>50.497599999999998</v>
      </c>
      <c r="X32" s="6">
        <f t="shared" ref="X32" si="56">+SUM(J25:J32)+SUM(I33:I36)</f>
        <v>50.570899999999995</v>
      </c>
      <c r="Y32" s="67">
        <f t="shared" ref="Y32" si="57">+SUM(K25:K32)+SUM(J33:J36)</f>
        <v>48.500699999999995</v>
      </c>
      <c r="Z32" s="37"/>
      <c r="AA32" s="78"/>
      <c r="AB32" s="7"/>
    </row>
    <row r="33" spans="1:28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">
        <f>+'[1]4.EXPORTACIONES POR ENVASE'!C420/10000</f>
        <v>4.0599999999999996</v>
      </c>
      <c r="K33" s="67">
        <f>+'[1]4.EXPORTACIONES POR ENVASE'!C432/10000</f>
        <v>4.1822999999999997</v>
      </c>
      <c r="L33" s="37"/>
      <c r="M33" s="7"/>
      <c r="N33" s="2"/>
      <c r="O33" s="42" t="s">
        <v>6</v>
      </c>
      <c r="P33" s="6">
        <f>+SUM('[1]4.EXPORTACIONES POR ENVASE'!C313:C324)/10000</f>
        <v>54.820873999999996</v>
      </c>
      <c r="Q33" s="6">
        <f t="shared" ref="Q33:W33" si="58">+SUM(C25:C33)+SUM(B34:B36)</f>
        <v>36.205100000000002</v>
      </c>
      <c r="R33" s="6">
        <f t="shared" si="58"/>
        <v>65.413499999999999</v>
      </c>
      <c r="S33" s="6">
        <f t="shared" si="58"/>
        <v>105.6328</v>
      </c>
      <c r="T33" s="6">
        <f t="shared" si="58"/>
        <v>199.23050000000001</v>
      </c>
      <c r="U33" s="6">
        <f t="shared" si="58"/>
        <v>130.26900000000001</v>
      </c>
      <c r="V33" s="6">
        <f t="shared" si="58"/>
        <v>79.449799999999996</v>
      </c>
      <c r="W33" s="6">
        <f t="shared" si="58"/>
        <v>49.231400000000001</v>
      </c>
      <c r="X33" s="6">
        <f t="shared" ref="X33" si="59">+SUM(J25:J33)+SUM(I34:I36)</f>
        <v>49.478400000000001</v>
      </c>
      <c r="Y33" s="67">
        <f t="shared" ref="Y33" si="60">+SUM(K25:K33)+SUM(J34:J36)</f>
        <v>48.62299999999999</v>
      </c>
      <c r="Z33" s="37"/>
      <c r="AA33" s="78"/>
      <c r="AB33" s="7"/>
    </row>
    <row r="34" spans="1:28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">
        <f>+'[1]4.EXPORTACIONES POR ENVASE'!C421/10000</f>
        <v>5.4524999999999997</v>
      </c>
      <c r="K34" s="67">
        <f>+'[1]4.EXPORTACIONES POR ENVASE'!C433/10000</f>
        <v>3.8445</v>
      </c>
      <c r="L34" s="37"/>
      <c r="M34" s="7"/>
      <c r="N34" s="2"/>
      <c r="O34" s="42" t="s">
        <v>7</v>
      </c>
      <c r="P34" s="6">
        <f>+SUM('[1]4.EXPORTACIONES POR ENVASE'!C314:C325)/10000</f>
        <v>54.833593999999998</v>
      </c>
      <c r="Q34" s="6">
        <f t="shared" ref="Q34:W34" si="61">+SUM(C25:C34)+SUM(B35:B36)</f>
        <v>34.583300000000001</v>
      </c>
      <c r="R34" s="6">
        <f t="shared" si="61"/>
        <v>78.8005</v>
      </c>
      <c r="S34" s="6">
        <f t="shared" si="61"/>
        <v>102.10210000000002</v>
      </c>
      <c r="T34" s="6">
        <f t="shared" si="61"/>
        <v>199.75980000000001</v>
      </c>
      <c r="U34" s="6">
        <f t="shared" si="61"/>
        <v>124.6289</v>
      </c>
      <c r="V34" s="6">
        <f t="shared" si="61"/>
        <v>76.281899999999993</v>
      </c>
      <c r="W34" s="6">
        <f t="shared" si="61"/>
        <v>49.097899999999996</v>
      </c>
      <c r="X34" s="6">
        <f t="shared" ref="X34" si="62">+SUM(J25:J34)+SUM(I35:I36)</f>
        <v>50.554400000000001</v>
      </c>
      <c r="Y34" s="67">
        <f t="shared" ref="Y34" si="63">+SUM(K25:K34)+SUM(J35:J36)</f>
        <v>47.014999999999993</v>
      </c>
      <c r="Z34" s="37"/>
      <c r="AA34" s="78"/>
      <c r="AB34" s="7"/>
    </row>
    <row r="35" spans="1:28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">
        <f>+'[1]4.EXPORTACIONES POR ENVASE'!C422/10000</f>
        <v>5.0743999999999998</v>
      </c>
      <c r="K35" s="67">
        <f>+'[1]4.EXPORTACIONES POR ENVASE'!C434/10000</f>
        <v>4.7736000000000001</v>
      </c>
      <c r="L35" s="37"/>
      <c r="M35" s="7"/>
      <c r="N35" s="2"/>
      <c r="O35" s="42" t="s">
        <v>8</v>
      </c>
      <c r="P35" s="6">
        <f>+SUM('[1]4.EXPORTACIONES POR ENVASE'!C315:C326)/10000</f>
        <v>53.061493999999996</v>
      </c>
      <c r="Q35" s="6">
        <f t="shared" ref="Q35:W35" si="64">+SUM(C25:C35)+SUM(B36)</f>
        <v>34.238599999999998</v>
      </c>
      <c r="R35" s="6">
        <f t="shared" si="64"/>
        <v>83.744199999999992</v>
      </c>
      <c r="S35" s="6">
        <f t="shared" si="64"/>
        <v>106.03630000000001</v>
      </c>
      <c r="T35" s="6">
        <f t="shared" si="64"/>
        <v>204.04540000000003</v>
      </c>
      <c r="U35" s="6">
        <f t="shared" si="64"/>
        <v>119.04559999999999</v>
      </c>
      <c r="V35" s="6">
        <f t="shared" si="64"/>
        <v>72.1892</v>
      </c>
      <c r="W35" s="6">
        <f t="shared" si="64"/>
        <v>47.302300000000002</v>
      </c>
      <c r="X35" s="6">
        <f t="shared" ref="X35" si="65">+SUM(J25:J35)+SUM(I36)</f>
        <v>51.710699999999996</v>
      </c>
      <c r="Y35" s="67">
        <f t="shared" ref="Y35" si="66">+SUM(K25:K35)+SUM(J36)</f>
        <v>46.714199999999991</v>
      </c>
      <c r="Z35" s="37"/>
      <c r="AA35" s="78"/>
      <c r="AB35" s="7"/>
    </row>
    <row r="36" spans="1:28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">
        <f>+'[1]4.EXPORTACIONES POR ENVASE'!C423/10000</f>
        <v>5.44</v>
      </c>
      <c r="K36" s="67">
        <f>+'[1]4.EXPORTACIONES POR ENVASE'!C435/10000</f>
        <v>3.8422999999999998</v>
      </c>
      <c r="L36" s="37"/>
      <c r="M36" s="7"/>
      <c r="N36" s="2"/>
      <c r="O36" s="42" t="s">
        <v>9</v>
      </c>
      <c r="P36" s="6">
        <f>+SUM('[1]4.EXPORTACIONES POR ENVASE'!C316:C327)/10000</f>
        <v>52.657493999999993</v>
      </c>
      <c r="Q36" s="6">
        <f t="shared" ref="Q36:W36" si="67">+SUM(C25:C36)</f>
        <v>31.2882</v>
      </c>
      <c r="R36" s="6">
        <f t="shared" si="67"/>
        <v>88.838699999999989</v>
      </c>
      <c r="S36" s="6">
        <f t="shared" si="67"/>
        <v>120.97820000000002</v>
      </c>
      <c r="T36" s="6">
        <f t="shared" si="67"/>
        <v>193.27400000000003</v>
      </c>
      <c r="U36" s="6">
        <f t="shared" si="67"/>
        <v>115.9658</v>
      </c>
      <c r="V36" s="6">
        <f t="shared" si="67"/>
        <v>67.624599999999987</v>
      </c>
      <c r="W36" s="6">
        <f t="shared" si="67"/>
        <v>47.9392</v>
      </c>
      <c r="X36" s="6">
        <f t="shared" ref="X36" si="68">+SUM(J25:J36)</f>
        <v>52.414699999999996</v>
      </c>
      <c r="Y36" s="67">
        <f t="shared" ref="Y36" si="69">+SUM(K25:K36)</f>
        <v>45.116499999999995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70">SUM(G25:G36)</f>
        <v>115.9658</v>
      </c>
      <c r="H37" s="54">
        <f t="shared" si="70"/>
        <v>67.624599999999987</v>
      </c>
      <c r="I37" s="54">
        <f t="shared" ref="I37:J37" si="71">SUM(I25:I36)</f>
        <v>47.9392</v>
      </c>
      <c r="J37" s="54">
        <f t="shared" si="71"/>
        <v>52.414699999999996</v>
      </c>
      <c r="K37" s="186">
        <f t="shared" ref="K37" si="72">SUM(K25:K36)</f>
        <v>45.116499999999995</v>
      </c>
      <c r="L37" s="186"/>
      <c r="M37" s="56"/>
      <c r="N37" s="3"/>
      <c r="O37" s="43" t="s">
        <v>14</v>
      </c>
      <c r="P37" s="46">
        <f t="shared" ref="P37:Y37" si="73">+AVERAGE(P25:P36)</f>
        <v>56.730109166666658</v>
      </c>
      <c r="Q37" s="46">
        <f t="shared" si="73"/>
        <v>40.345728500000007</v>
      </c>
      <c r="R37" s="46">
        <f t="shared" si="73"/>
        <v>48.933258333333328</v>
      </c>
      <c r="S37" s="46">
        <f t="shared" si="73"/>
        <v>109.63235833333334</v>
      </c>
      <c r="T37" s="46">
        <f t="shared" si="73"/>
        <v>183.2835</v>
      </c>
      <c r="U37" s="46">
        <f t="shared" si="73"/>
        <v>140.94256666666664</v>
      </c>
      <c r="V37" s="226">
        <f t="shared" si="73"/>
        <v>89.155674999999988</v>
      </c>
      <c r="W37" s="226">
        <f t="shared" si="73"/>
        <v>54.57094166666667</v>
      </c>
      <c r="X37" s="226">
        <f t="shared" si="73"/>
        <v>48.243600000000008</v>
      </c>
      <c r="Y37" s="220">
        <f t="shared" si="73"/>
        <v>49.423049999999989</v>
      </c>
      <c r="Z37" s="197">
        <f t="shared" ref="Z37" si="74">+AVERAGE(Z25:Z36)</f>
        <v>50.205624999999998</v>
      </c>
      <c r="AA37" s="79">
        <f>+Z37/Y37-1</f>
        <v>1.5834210960270712E-2</v>
      </c>
      <c r="AB37" s="75">
        <f>+POWER(Z37/U37,0.2)-1</f>
        <v>-0.18652906501636468</v>
      </c>
    </row>
    <row r="38" spans="1:28" ht="25.5" x14ac:dyDescent="0.25">
      <c r="A38" s="57" t="s">
        <v>15</v>
      </c>
      <c r="B38" s="195">
        <f t="shared" ref="B38:G38" si="75">+B37/B$55</f>
        <v>0.2026787968116916</v>
      </c>
      <c r="C38" s="58">
        <f t="shared" si="75"/>
        <v>0.14014124219134566</v>
      </c>
      <c r="D38" s="58">
        <f t="shared" si="75"/>
        <v>0.32263063299937939</v>
      </c>
      <c r="E38" s="58">
        <f t="shared" si="75"/>
        <v>0.38731019981124032</v>
      </c>
      <c r="F38" s="58">
        <f t="shared" si="75"/>
        <v>0.48949049417331714</v>
      </c>
      <c r="G38" s="58">
        <f t="shared" si="75"/>
        <v>0.3448328361022755</v>
      </c>
      <c r="H38" s="58">
        <f t="shared" ref="H38" si="76">+H37/H$55</f>
        <v>0.25529458621268941</v>
      </c>
      <c r="I38" s="58">
        <f t="shared" ref="I38:J38" si="77">+I37/I$55</f>
        <v>0.23953251905574444</v>
      </c>
      <c r="J38" s="58">
        <f t="shared" si="77"/>
        <v>0.25107912187191178</v>
      </c>
      <c r="K38" s="189">
        <f t="shared" ref="K38" si="78">+K37/K$55</f>
        <v>0.23108166594533405</v>
      </c>
      <c r="L38" s="189"/>
      <c r="M38" s="59"/>
      <c r="N38" s="3"/>
      <c r="O38" s="44" t="s">
        <v>15</v>
      </c>
      <c r="P38" s="48">
        <f t="shared" ref="P38:Y38" si="79">+P37/P$55</f>
        <v>0.21744435851497057</v>
      </c>
      <c r="Q38" s="48">
        <f t="shared" si="79"/>
        <v>0.16805460291824562</v>
      </c>
      <c r="R38" s="48">
        <f t="shared" si="79"/>
        <v>0.20620104956214164</v>
      </c>
      <c r="S38" s="48">
        <f t="shared" si="79"/>
        <v>0.36569650139359799</v>
      </c>
      <c r="T38" s="48">
        <f t="shared" si="79"/>
        <v>0.48392339046883448</v>
      </c>
      <c r="U38" s="48">
        <f t="shared" si="79"/>
        <v>0.39899542402612287</v>
      </c>
      <c r="V38" s="58">
        <f t="shared" si="79"/>
        <v>0.29700672753205082</v>
      </c>
      <c r="W38" s="58">
        <f t="shared" si="79"/>
        <v>0.24039517900787638</v>
      </c>
      <c r="X38" s="58">
        <f t="shared" si="79"/>
        <v>0.24133975590685505</v>
      </c>
      <c r="Y38" s="189">
        <f t="shared" si="79"/>
        <v>0.24467658902179337</v>
      </c>
      <c r="Z38" s="188">
        <f t="shared" ref="Z38" si="80">+Z37/Z$55</f>
        <v>0.25010981554848677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K39" si="81">+D37/C37-1</f>
        <v>1.8393675570982029</v>
      </c>
      <c r="E39" s="62">
        <f t="shared" si="81"/>
        <v>0.36177364144229962</v>
      </c>
      <c r="F39" s="62">
        <f t="shared" si="81"/>
        <v>0.59759361603991468</v>
      </c>
      <c r="G39" s="62">
        <f t="shared" si="81"/>
        <v>-0.39999275639765319</v>
      </c>
      <c r="H39" s="62">
        <f t="shared" si="81"/>
        <v>-0.41685738381488346</v>
      </c>
      <c r="I39" s="62">
        <f t="shared" si="81"/>
        <v>-0.29109820982305246</v>
      </c>
      <c r="J39" s="62">
        <f t="shared" si="81"/>
        <v>9.3357836593017662E-2</v>
      </c>
      <c r="K39" s="190">
        <f t="shared" si="81"/>
        <v>-0.13923956447332531</v>
      </c>
      <c r="L39" s="190"/>
      <c r="M39" s="63"/>
      <c r="N39" s="2"/>
      <c r="O39" s="45" t="s">
        <v>12</v>
      </c>
      <c r="P39" s="49"/>
      <c r="Q39" s="50">
        <f>+Q37/P37-1</f>
        <v>-0.28881278226578389</v>
      </c>
      <c r="R39" s="50">
        <f t="shared" ref="R39:T39" si="82">+R37/Q37-1</f>
        <v>0.2128485505803499</v>
      </c>
      <c r="S39" s="50">
        <f t="shared" si="82"/>
        <v>1.2404467241179358</v>
      </c>
      <c r="T39" s="50">
        <f t="shared" si="82"/>
        <v>0.67180112501760614</v>
      </c>
      <c r="U39" s="50">
        <f t="shared" ref="U39" si="83">+U37/T37-1</f>
        <v>-0.23101333908035016</v>
      </c>
      <c r="V39" s="62">
        <f t="shared" ref="V39" si="84">+V37/U37-1</f>
        <v>-0.36743258542427559</v>
      </c>
      <c r="W39" s="62">
        <f t="shared" ref="W39" si="85">+W37/V37-1</f>
        <v>-0.38791398678023947</v>
      </c>
      <c r="X39" s="62">
        <f t="shared" ref="X39:Z39" si="86">+X37/W37-1</f>
        <v>-0.11594708600257786</v>
      </c>
      <c r="Y39" s="190">
        <f t="shared" si="86"/>
        <v>2.4447802402805419E-2</v>
      </c>
      <c r="Z39" s="187">
        <f t="shared" si="86"/>
        <v>1.5834210960270712E-2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9" t="s">
        <v>32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1"/>
      <c r="N41" s="2"/>
      <c r="O41" s="279" t="s">
        <v>33</v>
      </c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1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8">+Q42+1</f>
        <v>2018</v>
      </c>
      <c r="S42" s="64">
        <f t="shared" si="88"/>
        <v>2019</v>
      </c>
      <c r="T42" s="64">
        <f t="shared" si="88"/>
        <v>2020</v>
      </c>
      <c r="U42" s="64">
        <f t="shared" ref="U42" si="89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">
        <f>+'[1]4.EXPORTACIONES POR ENVASE'!D412/10000</f>
        <v>13.6252</v>
      </c>
      <c r="K43" s="67">
        <f>+'[1]4.EXPORTACIONES POR ENVASE'!D424/10000</f>
        <v>12.0214</v>
      </c>
      <c r="L43" s="37">
        <f>+'[1]4.EXPORTACIONES POR ENVASE'!D436/10000</f>
        <v>14.168200000000001</v>
      </c>
      <c r="M43" s="7">
        <f>+L43/K43-1</f>
        <v>0.17858152960553686</v>
      </c>
      <c r="N43" s="2"/>
      <c r="O43" s="42" t="s">
        <v>10</v>
      </c>
      <c r="P43" s="6">
        <f>+SUM('[1]4.EXPORTACIONES POR ENVASE'!D305:D316)/10000</f>
        <v>261.67341800000003</v>
      </c>
      <c r="Q43" s="6">
        <f t="shared" ref="Q43:Z43" si="90">+SUM(C43)+SUM(B44:B54)</f>
        <v>260.89483099999995</v>
      </c>
      <c r="R43" s="6">
        <f t="shared" si="90"/>
        <v>219.06570000000002</v>
      </c>
      <c r="S43" s="6">
        <f t="shared" si="90"/>
        <v>286.14449999999999</v>
      </c>
      <c r="T43" s="6">
        <f t="shared" si="90"/>
        <v>329.16419999999999</v>
      </c>
      <c r="U43" s="6">
        <f t="shared" si="90"/>
        <v>374.79590000000002</v>
      </c>
      <c r="V43" s="6">
        <f t="shared" si="90"/>
        <v>331.03660000000002</v>
      </c>
      <c r="W43" s="6">
        <f t="shared" si="90"/>
        <v>265.77260000000001</v>
      </c>
      <c r="X43" s="6">
        <f t="shared" si="90"/>
        <v>194.83960000000002</v>
      </c>
      <c r="Y43" s="67">
        <f t="shared" si="90"/>
        <v>207.15389999999999</v>
      </c>
      <c r="Z43" s="37">
        <f t="shared" si="90"/>
        <v>197.38730000000004</v>
      </c>
      <c r="AA43" s="78">
        <f>+Z43/Y43-1</f>
        <v>-4.7146590047302817E-2</v>
      </c>
      <c r="AB43" s="7">
        <f>+POWER(Z43/U43,0.2)-1</f>
        <v>-0.12036019211028803</v>
      </c>
    </row>
    <row r="44" spans="1:28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">
        <f>+'[1]4.EXPORTACIONES POR ENVASE'!D413/10000</f>
        <v>13.933999999999999</v>
      </c>
      <c r="K44" s="67">
        <f>+'[1]4.EXPORTACIONES POR ENVASE'!D425/10000</f>
        <v>14.3729</v>
      </c>
      <c r="L44" s="37">
        <f>+'[1]4.EXPORTACIONES POR ENVASE'!D437/10000</f>
        <v>15.4771</v>
      </c>
      <c r="M44" s="7">
        <f t="shared" ref="M44" si="91">+L44/K44-1</f>
        <v>7.6825136193809263E-2</v>
      </c>
      <c r="N44" s="2"/>
      <c r="O44" s="42" t="s">
        <v>11</v>
      </c>
      <c r="P44" s="6">
        <f>+SUM('[1]4.EXPORTACIONES POR ENVASE'!D306:D317)/10000</f>
        <v>261.82262700000001</v>
      </c>
      <c r="Q44" s="6">
        <f t="shared" ref="Q44:W44" si="92">+SUM(C43:C44)+SUM(B45:B54)</f>
        <v>254.45822499999997</v>
      </c>
      <c r="R44" s="6">
        <f t="shared" si="92"/>
        <v>220.55200000000002</v>
      </c>
      <c r="S44" s="6">
        <f t="shared" si="92"/>
        <v>291.56200000000001</v>
      </c>
      <c r="T44" s="6">
        <f t="shared" si="92"/>
        <v>350.54690000000005</v>
      </c>
      <c r="U44" s="6">
        <f t="shared" si="92"/>
        <v>358.67440000000005</v>
      </c>
      <c r="V44" s="6">
        <f t="shared" si="92"/>
        <v>327.07169999999996</v>
      </c>
      <c r="W44" s="6">
        <f t="shared" si="92"/>
        <v>259.14700000000005</v>
      </c>
      <c r="X44" s="6">
        <f t="shared" ref="X44" si="93">+SUM(J43:J44)+SUM(I45:I54)</f>
        <v>193.81199999999998</v>
      </c>
      <c r="Y44" s="67">
        <f t="shared" ref="Y44" si="94">+SUM(K43:K44)+SUM(J45:J54)</f>
        <v>207.59280000000001</v>
      </c>
      <c r="Z44" s="37">
        <f t="shared" ref="Z44" si="95">+SUM(L43:L44)+SUM(K45:K54)</f>
        <v>198.4915</v>
      </c>
      <c r="AA44" s="78">
        <f>+Z44/Y44-1</f>
        <v>-4.3842079301401604E-2</v>
      </c>
      <c r="AB44" s="7">
        <f>+POWER(Z44/U44,0.2)-1</f>
        <v>-0.11160049755688772</v>
      </c>
    </row>
    <row r="45" spans="1:28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">
        <f>+'[1]4.EXPORTACIONES POR ENVASE'!D414/10000</f>
        <v>15.2157</v>
      </c>
      <c r="K45" s="67">
        <f>+'[1]4.EXPORTACIONES POR ENVASE'!D426/10000</f>
        <v>14.8908</v>
      </c>
      <c r="L45" s="37">
        <f>+'[1]4.EXPORTACIONES POR ENVASE'!D438/10000</f>
        <v>18.163900000000002</v>
      </c>
      <c r="M45" s="7">
        <f t="shared" ref="M45" si="96">+L45/K45-1</f>
        <v>0.21980686061192145</v>
      </c>
      <c r="N45" s="2"/>
      <c r="O45" s="42" t="s">
        <v>0</v>
      </c>
      <c r="P45" s="6">
        <f>+SUM('[1]4.EXPORTACIONES POR ENVASE'!D307:D318)/10000</f>
        <v>255.72710499999999</v>
      </c>
      <c r="Q45" s="6">
        <f t="shared" ref="Q45:W45" si="97">+SUM(C43:C45)+SUM(B46:B54)</f>
        <v>250.43002499999994</v>
      </c>
      <c r="R45" s="6">
        <f t="shared" si="97"/>
        <v>220.41969999999998</v>
      </c>
      <c r="S45" s="6">
        <f t="shared" si="97"/>
        <v>295.745</v>
      </c>
      <c r="T45" s="6">
        <f t="shared" si="97"/>
        <v>358.06360000000001</v>
      </c>
      <c r="U45" s="6">
        <f t="shared" si="97"/>
        <v>359.67930000000001</v>
      </c>
      <c r="V45" s="6">
        <f t="shared" si="97"/>
        <v>321.62840000000006</v>
      </c>
      <c r="W45" s="6">
        <f t="shared" si="97"/>
        <v>252.3579</v>
      </c>
      <c r="X45" s="6">
        <f t="shared" ref="X45" si="98">+SUM(J43:J45)+SUM(I46:I54)</f>
        <v>190.50119999999998</v>
      </c>
      <c r="Y45" s="67">
        <f t="shared" ref="Y45" si="99">+SUM(K43:K45)+SUM(J46:J54)</f>
        <v>207.2679</v>
      </c>
      <c r="Z45" s="37">
        <f t="shared" ref="Z45" si="100">+SUM(L43:L45)+SUM(K46:K54)</f>
        <v>201.7646</v>
      </c>
      <c r="AA45" s="78">
        <f>+Z45/Y45-1</f>
        <v>-2.6551627145351531E-2</v>
      </c>
      <c r="AB45" s="7">
        <f>+POWER(Z45/U45,0.2)-1</f>
        <v>-0.10918831472467361</v>
      </c>
    </row>
    <row r="46" spans="1:28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">
        <f>+'[1]4.EXPORTACIONES POR ENVASE'!D415/10000</f>
        <v>19.666899999999998</v>
      </c>
      <c r="K46" s="67">
        <f>+'[1]4.EXPORTACIONES POR ENVASE'!D427/10000</f>
        <v>16.966200000000001</v>
      </c>
      <c r="L46" s="37">
        <f>+'[1]4.EXPORTACIONES POR ENVASE'!D439/10000</f>
        <v>20.4955</v>
      </c>
      <c r="M46" s="7">
        <f t="shared" ref="M46" si="101">+L46/K46-1</f>
        <v>0.20801947401303766</v>
      </c>
      <c r="N46" s="2"/>
      <c r="O46" s="42" t="s">
        <v>1</v>
      </c>
      <c r="P46" s="6">
        <f>+SUM('[1]4.EXPORTACIONES POR ENVASE'!D308:D319)/10000</f>
        <v>253.63414</v>
      </c>
      <c r="Q46" s="6">
        <f t="shared" ref="Q46:W46" si="102">+SUM(C43:C46)+SUM(B47:B54)</f>
        <v>245.311195</v>
      </c>
      <c r="R46" s="6">
        <f t="shared" si="102"/>
        <v>221.22549999999998</v>
      </c>
      <c r="S46" s="6">
        <f t="shared" si="102"/>
        <v>299.99019999999996</v>
      </c>
      <c r="T46" s="6">
        <f t="shared" si="102"/>
        <v>365.7448</v>
      </c>
      <c r="U46" s="6">
        <f t="shared" si="102"/>
        <v>360.92189999999999</v>
      </c>
      <c r="V46" s="6">
        <f t="shared" si="102"/>
        <v>315.56140000000005</v>
      </c>
      <c r="W46" s="6">
        <f t="shared" si="102"/>
        <v>241.90269999999998</v>
      </c>
      <c r="X46" s="6">
        <f t="shared" ref="X46" si="103">+SUM(J43:J46)+SUM(I47:I54)</f>
        <v>195.21569999999997</v>
      </c>
      <c r="Y46" s="67">
        <f t="shared" ref="Y46" si="104">+SUM(K43:K46)+SUM(J47:J54)</f>
        <v>204.56720000000001</v>
      </c>
      <c r="Z46" s="37">
        <f t="shared" ref="Z46" si="105">+SUM(L43:L46)+SUM(K47:K54)</f>
        <v>205.29389999999998</v>
      </c>
      <c r="AA46" s="78">
        <f>+Z46/Y46-1</f>
        <v>3.5523778983139742E-3</v>
      </c>
      <c r="AB46" s="7">
        <f>+POWER(Z46/U46,0.2)-1</f>
        <v>-0.10670981536522639</v>
      </c>
    </row>
    <row r="47" spans="1:28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">
        <f>+'[1]4.EXPORTACIONES POR ENVASE'!D416/10000</f>
        <v>18.101900000000001</v>
      </c>
      <c r="K47" s="67">
        <f>+'[1]4.EXPORTACIONES POR ENVASE'!D428/10000</f>
        <v>16.602599999999999</v>
      </c>
      <c r="L47" s="37"/>
      <c r="M47" s="7"/>
      <c r="N47" s="2"/>
      <c r="O47" s="42" t="s">
        <v>2</v>
      </c>
      <c r="P47" s="6">
        <f>+SUM('[1]4.EXPORTACIONES POR ENVASE'!D309:D320)/10000</f>
        <v>256.17040900000001</v>
      </c>
      <c r="Q47" s="6">
        <f t="shared" ref="Q47:X47" si="106">+SUM(C43:C47)+SUM(B48:B54)</f>
        <v>239.94017500000001</v>
      </c>
      <c r="R47" s="6">
        <f t="shared" si="106"/>
        <v>223.10049999999998</v>
      </c>
      <c r="S47" s="6">
        <f t="shared" si="106"/>
        <v>303.63839999999999</v>
      </c>
      <c r="T47" s="6">
        <f t="shared" si="106"/>
        <v>374.46590000000003</v>
      </c>
      <c r="U47" s="6">
        <f t="shared" si="106"/>
        <v>359.69569999999999</v>
      </c>
      <c r="V47" s="6">
        <f t="shared" si="106"/>
        <v>308.19140000000004</v>
      </c>
      <c r="W47" s="6">
        <f t="shared" si="106"/>
        <v>235.60320000000002</v>
      </c>
      <c r="X47" s="6">
        <f t="shared" si="106"/>
        <v>195.93560000000002</v>
      </c>
      <c r="Y47" s="67">
        <f t="shared" ref="Y47" si="107">+SUM(K43:K47)+SUM(J48:J54)</f>
        <v>203.06790000000001</v>
      </c>
      <c r="Z47" s="37"/>
      <c r="AA47" s="78"/>
      <c r="AB47" s="7"/>
    </row>
    <row r="48" spans="1:28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">
        <f>+'[1]4.EXPORTACIONES POR ENVASE'!D417/10000</f>
        <v>12.0943</v>
      </c>
      <c r="K48" s="67">
        <f>+'[1]4.EXPORTACIONES POR ENVASE'!D429/10000</f>
        <v>15.746</v>
      </c>
      <c r="L48" s="37"/>
      <c r="M48" s="7"/>
      <c r="N48" s="2"/>
      <c r="O48" s="42" t="s">
        <v>3</v>
      </c>
      <c r="P48" s="6">
        <f>+SUM('[1]4.EXPORTACIONES POR ENVASE'!D310:D321)/10000</f>
        <v>250.332538</v>
      </c>
      <c r="Q48" s="6">
        <f t="shared" ref="Q48:W48" si="108">+SUM(C43:C48)+SUM(B49:B54)</f>
        <v>240.962118</v>
      </c>
      <c r="R48" s="6">
        <f t="shared" si="108"/>
        <v>219.79549999999998</v>
      </c>
      <c r="S48" s="6">
        <f t="shared" si="108"/>
        <v>307.76959999999997</v>
      </c>
      <c r="T48" s="6">
        <f t="shared" si="108"/>
        <v>382.36890000000005</v>
      </c>
      <c r="U48" s="6">
        <f t="shared" si="108"/>
        <v>361.95859999999999</v>
      </c>
      <c r="V48" s="6">
        <f t="shared" si="108"/>
        <v>302.66629999999998</v>
      </c>
      <c r="W48" s="6">
        <f t="shared" si="108"/>
        <v>223.49060000000003</v>
      </c>
      <c r="X48" s="6">
        <f t="shared" ref="X48" si="109">+SUM(J43:J48)+SUM(I49:I54)</f>
        <v>194.0616</v>
      </c>
      <c r="Y48" s="67">
        <f t="shared" ref="Y48" si="110">+SUM(K43:K48)+SUM(J49:J54)</f>
        <v>206.71959999999999</v>
      </c>
      <c r="Z48" s="37"/>
      <c r="AA48" s="78"/>
      <c r="AB48" s="7"/>
    </row>
    <row r="49" spans="1:28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">
        <f>+'[1]4.EXPORTACIONES POR ENVASE'!D418/10000</f>
        <v>23.533899999999999</v>
      </c>
      <c r="K49" s="67">
        <f>+'[1]4.EXPORTACIONES POR ENVASE'!D430/10000</f>
        <v>18.351900000000001</v>
      </c>
      <c r="L49" s="37"/>
      <c r="M49" s="7"/>
      <c r="N49" s="2"/>
      <c r="O49" s="42" t="s">
        <v>4</v>
      </c>
      <c r="P49" s="6">
        <f>+SUM('[1]4.EXPORTACIONES POR ENVASE'!D311:D322)/10000</f>
        <v>249.899958</v>
      </c>
      <c r="Q49" s="6">
        <f t="shared" ref="Q49:W49" si="111">+SUM(C43:C49)+SUM(B50:B54)</f>
        <v>240.43673800000002</v>
      </c>
      <c r="R49" s="6">
        <f t="shared" si="111"/>
        <v>225.05840000000001</v>
      </c>
      <c r="S49" s="6">
        <f t="shared" si="111"/>
        <v>309.34969999999998</v>
      </c>
      <c r="T49" s="6">
        <f t="shared" si="111"/>
        <v>390.51780000000002</v>
      </c>
      <c r="U49" s="6">
        <f t="shared" si="111"/>
        <v>355.38159999999999</v>
      </c>
      <c r="V49" s="6">
        <f t="shared" si="111"/>
        <v>294.03829999999999</v>
      </c>
      <c r="W49" s="6">
        <f t="shared" si="111"/>
        <v>221.48390000000001</v>
      </c>
      <c r="X49" s="6">
        <f t="shared" ref="X49" si="112">+SUM(J43:J49)+SUM(I50:I54)</f>
        <v>201.00190000000001</v>
      </c>
      <c r="Y49" s="67">
        <f t="shared" ref="Y49" si="113">+SUM(K43:K49)+SUM(J50:J54)</f>
        <v>201.5376</v>
      </c>
      <c r="Z49" s="37"/>
      <c r="AA49" s="78"/>
      <c r="AB49" s="7"/>
    </row>
    <row r="50" spans="1:28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">
        <f>+'[1]4.EXPORTACIONES POR ENVASE'!D419/10000</f>
        <v>20.935099999999998</v>
      </c>
      <c r="K50" s="67">
        <f>+'[1]4.EXPORTACIONES POR ENVASE'!D431/10000</f>
        <v>17.290500000000002</v>
      </c>
      <c r="L50" s="37"/>
      <c r="M50" s="7"/>
      <c r="N50" s="2"/>
      <c r="O50" s="42" t="s">
        <v>5</v>
      </c>
      <c r="P50" s="6">
        <f>+SUM('[1]4.EXPORTACIONES POR ENVASE'!D312:D323)/10000</f>
        <v>257.68260600000002</v>
      </c>
      <c r="Q50" s="6">
        <f t="shared" ref="Q50:W50" si="114">+SUM(C43:C50)+SUM(B51:B54)</f>
        <v>235.73770000000002</v>
      </c>
      <c r="R50" s="6">
        <f t="shared" si="114"/>
        <v>236.99699999999999</v>
      </c>
      <c r="S50" s="6">
        <f t="shared" si="114"/>
        <v>303.65629999999999</v>
      </c>
      <c r="T50" s="6">
        <f t="shared" si="114"/>
        <v>393.00110000000006</v>
      </c>
      <c r="U50" s="6">
        <f t="shared" si="114"/>
        <v>350.04399999999998</v>
      </c>
      <c r="V50" s="6">
        <f t="shared" si="114"/>
        <v>291.91840000000002</v>
      </c>
      <c r="W50" s="6">
        <f t="shared" si="114"/>
        <v>212.4932</v>
      </c>
      <c r="X50" s="6">
        <f t="shared" ref="X50" si="115">+SUM(J43:J50)+SUM(I51:I54)</f>
        <v>205.55099999999999</v>
      </c>
      <c r="Y50" s="67">
        <f t="shared" ref="Y50" si="116">+SUM(K43:K50)+SUM(J51:J54)</f>
        <v>197.893</v>
      </c>
      <c r="Z50" s="37"/>
      <c r="AA50" s="78"/>
      <c r="AB50" s="7"/>
    </row>
    <row r="51" spans="1:28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">
        <f>+'[1]4.EXPORTACIONES POR ENVASE'!D420/10000</f>
        <v>17.152000000000001</v>
      </c>
      <c r="K51" s="67">
        <f>+'[1]4.EXPORTACIONES POR ENVASE'!D432/10000</f>
        <v>18.8124</v>
      </c>
      <c r="L51" s="37"/>
      <c r="M51" s="7"/>
      <c r="N51" s="2"/>
      <c r="O51" s="42" t="s">
        <v>6</v>
      </c>
      <c r="P51" s="6">
        <f>+SUM('[1]4.EXPORTACIONES POR ENVASE'!D313:D324)/10000</f>
        <v>257.65896200000003</v>
      </c>
      <c r="Q51" s="6">
        <f t="shared" ref="Q51:W51" si="117">+SUM(C43:C51)+SUM(B52:B54)</f>
        <v>232.11310000000003</v>
      </c>
      <c r="R51" s="6">
        <f t="shared" si="117"/>
        <v>251.20729999999998</v>
      </c>
      <c r="S51" s="6">
        <f t="shared" si="117"/>
        <v>295.96679999999998</v>
      </c>
      <c r="T51" s="6">
        <f t="shared" si="117"/>
        <v>400.00340000000006</v>
      </c>
      <c r="U51" s="6">
        <f t="shared" si="117"/>
        <v>345.41199999999998</v>
      </c>
      <c r="V51" s="6">
        <f t="shared" si="117"/>
        <v>288.83389999999997</v>
      </c>
      <c r="W51" s="6">
        <f t="shared" si="117"/>
        <v>206.53579999999999</v>
      </c>
      <c r="X51" s="6">
        <f t="shared" ref="X51" si="118">+SUM(J43:J51)+SUM(I52:I54)</f>
        <v>204.67140000000001</v>
      </c>
      <c r="Y51" s="67">
        <f t="shared" ref="Y51" si="119">+SUM(K43:K51)+SUM(J52:J54)</f>
        <v>199.55340000000001</v>
      </c>
      <c r="Z51" s="37"/>
      <c r="AA51" s="78"/>
      <c r="AB51" s="7"/>
    </row>
    <row r="52" spans="1:28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">
        <f>+'[1]4.EXPORTACIONES POR ENVASE'!D421/10000</f>
        <v>19.529499999999999</v>
      </c>
      <c r="K52" s="67">
        <f>+'[1]4.EXPORTACIONES POR ENVASE'!D433/10000</f>
        <v>17.423400000000001</v>
      </c>
      <c r="L52" s="37"/>
      <c r="M52" s="7"/>
      <c r="N52" s="2"/>
      <c r="O52" s="42" t="s">
        <v>7</v>
      </c>
      <c r="P52" s="6">
        <f>+SUM('[1]4.EXPORTACIONES POR ENVASE'!D314:D325)/10000</f>
        <v>258.83050300000002</v>
      </c>
      <c r="Q52" s="6">
        <f t="shared" ref="Q52:W52" si="120">+SUM(C43:C52)+SUM(B53:B54)</f>
        <v>229.12110000000001</v>
      </c>
      <c r="R52" s="6">
        <f t="shared" si="120"/>
        <v>264.60699999999997</v>
      </c>
      <c r="S52" s="6">
        <f t="shared" si="120"/>
        <v>293.89699999999999</v>
      </c>
      <c r="T52" s="6">
        <f t="shared" si="120"/>
        <v>400.43730000000005</v>
      </c>
      <c r="U52" s="6">
        <f t="shared" si="120"/>
        <v>339.6506</v>
      </c>
      <c r="V52" s="6">
        <f t="shared" si="120"/>
        <v>283.06180000000001</v>
      </c>
      <c r="W52" s="6">
        <f t="shared" si="120"/>
        <v>204.12139999999999</v>
      </c>
      <c r="X52" s="6">
        <f t="shared" ref="X52" si="121">+SUM(J43:J52)+SUM(I53:I54)</f>
        <v>206.35140000000001</v>
      </c>
      <c r="Y52" s="67">
        <f t="shared" ref="Y52" si="122">+SUM(K43:K52)+SUM(J53:J54)</f>
        <v>197.44729999999998</v>
      </c>
      <c r="Z52" s="37"/>
      <c r="AA52" s="78"/>
      <c r="AB52" s="7"/>
    </row>
    <row r="53" spans="1:28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">
        <f>+'[1]4.EXPORTACIONES POR ENVASE'!D422/10000</f>
        <v>17.5563</v>
      </c>
      <c r="K53" s="67">
        <f>+'[1]4.EXPORTACIONES POR ENVASE'!D434/10000</f>
        <v>15.9884</v>
      </c>
      <c r="L53" s="37"/>
      <c r="M53" s="7"/>
      <c r="N53" s="2"/>
      <c r="O53" s="42" t="s">
        <v>8</v>
      </c>
      <c r="P53" s="6">
        <f>+SUM('[1]4.EXPORTACIONES POR ENVASE'!D315:D326)/10000</f>
        <v>258.33740599999999</v>
      </c>
      <c r="Q53" s="6">
        <f t="shared" ref="Q53:W53" si="123">+SUM(C43:C53)+SUM(B54)</f>
        <v>228.23430000000002</v>
      </c>
      <c r="R53" s="6">
        <f t="shared" si="123"/>
        <v>270.31589999999994</v>
      </c>
      <c r="S53" s="6">
        <f t="shared" si="123"/>
        <v>297.41239999999999</v>
      </c>
      <c r="T53" s="6">
        <f t="shared" si="123"/>
        <v>405.77720000000005</v>
      </c>
      <c r="U53" s="6">
        <f t="shared" si="123"/>
        <v>336.41309999999999</v>
      </c>
      <c r="V53" s="6">
        <f t="shared" si="123"/>
        <v>273.27120000000002</v>
      </c>
      <c r="W53" s="6">
        <f t="shared" si="123"/>
        <v>201.01689999999999</v>
      </c>
      <c r="X53" s="6">
        <f t="shared" ref="X53" si="124">+SUM(J43:J53)+SUM(I54)</f>
        <v>208.09010000000001</v>
      </c>
      <c r="Y53" s="67">
        <f t="shared" ref="Y53" si="125">+SUM(K43:K53)+SUM(J54)</f>
        <v>195.8794</v>
      </c>
      <c r="Z53" s="37"/>
      <c r="AA53" s="78"/>
      <c r="AB53" s="7"/>
    </row>
    <row r="54" spans="1:28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">
        <f>+'[1]4.EXPORTACIONES POR ENVASE'!D423/10000</f>
        <v>17.4129</v>
      </c>
      <c r="K54" s="67">
        <f>+'[1]4.EXPORTACIONES POR ENVASE'!D435/10000</f>
        <v>16.774000000000001</v>
      </c>
      <c r="L54" s="37"/>
      <c r="M54" s="7"/>
      <c r="N54" s="2"/>
      <c r="O54" s="42" t="s">
        <v>9</v>
      </c>
      <c r="P54" s="6">
        <f>+SUM('[1]4.EXPORTACIONES POR ENVASE'!D316:D327)/10000</f>
        <v>259.80761100000001</v>
      </c>
      <c r="Q54" s="6">
        <f t="shared" ref="Q54:W54" si="126">+SUM(C43:C54)</f>
        <v>223.26190000000003</v>
      </c>
      <c r="R54" s="6">
        <f t="shared" si="126"/>
        <v>275.35729999999995</v>
      </c>
      <c r="S54" s="6">
        <f t="shared" si="126"/>
        <v>312.35480000000001</v>
      </c>
      <c r="T54" s="6">
        <f t="shared" si="126"/>
        <v>394.84730000000008</v>
      </c>
      <c r="U54" s="6">
        <f t="shared" si="126"/>
        <v>336.29569999999995</v>
      </c>
      <c r="V54" s="6">
        <f t="shared" si="126"/>
        <v>264.88850000000002</v>
      </c>
      <c r="W54" s="6">
        <f t="shared" si="126"/>
        <v>200.13650000000001</v>
      </c>
      <c r="X54" s="6">
        <f t="shared" ref="X54" si="127">+SUM(J43:J54)</f>
        <v>208.7577</v>
      </c>
      <c r="Y54" s="67">
        <f t="shared" ref="Y54" si="128">+SUM(K43:K54)</f>
        <v>195.2405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259.80761099999995</v>
      </c>
      <c r="C55" s="54">
        <f t="shared" ref="C55:G55" si="129">SUM(C43:C54)</f>
        <v>223.26190000000003</v>
      </c>
      <c r="D55" s="54">
        <f t="shared" si="129"/>
        <v>275.35729999999995</v>
      </c>
      <c r="E55" s="54">
        <f t="shared" si="129"/>
        <v>312.35480000000001</v>
      </c>
      <c r="F55" s="54">
        <f t="shared" si="129"/>
        <v>394.84730000000008</v>
      </c>
      <c r="G55" s="54">
        <f t="shared" si="129"/>
        <v>336.29569999999995</v>
      </c>
      <c r="H55" s="54">
        <f t="shared" ref="H55:I55" si="130">SUM(H43:H54)</f>
        <v>264.88850000000002</v>
      </c>
      <c r="I55" s="54">
        <f t="shared" si="130"/>
        <v>200.13650000000001</v>
      </c>
      <c r="J55" s="54">
        <f t="shared" ref="J55:K55" si="131">SUM(J43:J54)</f>
        <v>208.7577</v>
      </c>
      <c r="K55" s="186">
        <f t="shared" si="131"/>
        <v>195.2405</v>
      </c>
      <c r="L55" s="186"/>
      <c r="M55" s="56"/>
      <c r="N55" s="3"/>
      <c r="O55" s="43" t="s">
        <v>14</v>
      </c>
      <c r="P55" s="46">
        <f>+SUM('[1]4.EXPORTACIONES POR ENVASE'!D317:D328)/10000</f>
        <v>260.89483100000001</v>
      </c>
      <c r="Q55" s="46">
        <f>+AVERAGE(Q43:Q54)</f>
        <v>240.07511724999998</v>
      </c>
      <c r="R55" s="46">
        <f t="shared" ref="R55:Y55" si="132">+AVERAGE(R43:R54)</f>
        <v>237.30848333333333</v>
      </c>
      <c r="S55" s="46">
        <f t="shared" si="132"/>
        <v>299.79055833333331</v>
      </c>
      <c r="T55" s="46">
        <f t="shared" si="132"/>
        <v>378.74486666666672</v>
      </c>
      <c r="U55" s="46">
        <f t="shared" si="132"/>
        <v>353.2435666666666</v>
      </c>
      <c r="V55" s="226">
        <f t="shared" si="132"/>
        <v>300.18065833333338</v>
      </c>
      <c r="W55" s="226">
        <f t="shared" si="132"/>
        <v>227.00514166666667</v>
      </c>
      <c r="X55" s="226">
        <f t="shared" si="132"/>
        <v>199.8991</v>
      </c>
      <c r="Y55" s="220">
        <f t="shared" si="132"/>
        <v>201.99337499999999</v>
      </c>
      <c r="Z55" s="197">
        <f t="shared" ref="Z55" si="133">+AVERAGE(Z43:Z54)</f>
        <v>200.73432500000001</v>
      </c>
      <c r="AA55" s="79">
        <f>+Z55/Y55-1</f>
        <v>-6.2331252200720222E-3</v>
      </c>
      <c r="AB55" s="75">
        <f>+POWER(Z55/U55,0.2)-1</f>
        <v>-0.10688069641879527</v>
      </c>
    </row>
    <row r="56" spans="1:28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34">+D55/C55-1</f>
        <v>0.23333761828596788</v>
      </c>
      <c r="E56" s="121">
        <f t="shared" si="134"/>
        <v>0.13436179102569668</v>
      </c>
      <c r="F56" s="121">
        <f t="shared" si="134"/>
        <v>0.26409871082499792</v>
      </c>
      <c r="G56" s="199">
        <f t="shared" ref="G56:K56" si="135">+G54/F54-1</f>
        <v>-4.4936422999487524E-3</v>
      </c>
      <c r="H56" s="124">
        <f t="shared" si="135"/>
        <v>-0.32230740837575567</v>
      </c>
      <c r="I56" s="199">
        <f t="shared" si="135"/>
        <v>-4.9949789228229124E-2</v>
      </c>
      <c r="J56" s="199">
        <f t="shared" si="135"/>
        <v>3.9867903232548851E-2</v>
      </c>
      <c r="K56" s="228">
        <f t="shared" si="135"/>
        <v>-3.6691188716411416E-2</v>
      </c>
      <c r="L56" s="221"/>
      <c r="M56" s="122"/>
      <c r="N56" s="3"/>
      <c r="O56" s="45" t="s">
        <v>12</v>
      </c>
      <c r="P56" s="49"/>
      <c r="Q56" s="50">
        <f>+Q55/P55-1</f>
        <v>-7.9801173791749225E-2</v>
      </c>
      <c r="R56" s="50">
        <f t="shared" ref="R56:Z56" si="136">+R55/Q55-1</f>
        <v>-1.1524034428714414E-2</v>
      </c>
      <c r="S56" s="50">
        <f t="shared" si="136"/>
        <v>0.26329473823417882</v>
      </c>
      <c r="T56" s="50">
        <f t="shared" si="136"/>
        <v>0.2633648930515855</v>
      </c>
      <c r="U56" s="50">
        <f t="shared" si="136"/>
        <v>-6.7331077578521525E-2</v>
      </c>
      <c r="V56" s="62">
        <f t="shared" si="136"/>
        <v>-0.15021620587192541</v>
      </c>
      <c r="W56" s="62">
        <f t="shared" si="136"/>
        <v>-0.24377159099108081</v>
      </c>
      <c r="X56" s="62">
        <f t="shared" si="136"/>
        <v>-0.11940717054977135</v>
      </c>
      <c r="Y56" s="190">
        <f t="shared" si="136"/>
        <v>1.0476660475209565E-2</v>
      </c>
      <c r="Z56" s="190">
        <f t="shared" si="136"/>
        <v>-6.2331252200720222E-3</v>
      </c>
      <c r="AA56" s="73"/>
      <c r="AB56" s="52"/>
    </row>
    <row r="57" spans="1:28" ht="15.75" thickBot="1" x14ac:dyDescent="0.3"/>
    <row r="58" spans="1:28" ht="15.75" thickBot="1" x14ac:dyDescent="0.3">
      <c r="A58" s="282" t="s">
        <v>39</v>
      </c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4"/>
      <c r="N58" s="2"/>
      <c r="O58" s="282" t="s">
        <v>40</v>
      </c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4"/>
    </row>
    <row r="59" spans="1:28" ht="51" x14ac:dyDescent="0.25">
      <c r="A59" s="86"/>
      <c r="B59" s="102">
        <v>2016</v>
      </c>
      <c r="C59" s="82">
        <f>+B59+1</f>
        <v>2017</v>
      </c>
      <c r="D59" s="82">
        <f t="shared" ref="D59" si="137">+C59+1</f>
        <v>2018</v>
      </c>
      <c r="E59" s="82">
        <f t="shared" ref="E59" si="138">+D59+1</f>
        <v>2019</v>
      </c>
      <c r="F59" s="82">
        <f t="shared" ref="F59" si="139">+E59+1</f>
        <v>2020</v>
      </c>
      <c r="G59" s="82">
        <f t="shared" ref="G59" si="140">+F59+1</f>
        <v>2021</v>
      </c>
      <c r="H59" s="82">
        <v>2022</v>
      </c>
      <c r="I59" s="82">
        <v>2023</v>
      </c>
      <c r="J59" s="82">
        <v>2024</v>
      </c>
      <c r="K59" s="82">
        <v>2025</v>
      </c>
      <c r="L59" s="102">
        <v>2026</v>
      </c>
      <c r="M59" s="88" t="s">
        <v>16</v>
      </c>
      <c r="N59" s="2"/>
      <c r="O59" s="86"/>
      <c r="P59" s="102">
        <v>2016</v>
      </c>
      <c r="Q59" s="82">
        <f>+P59+1</f>
        <v>2017</v>
      </c>
      <c r="R59" s="82">
        <f t="shared" ref="R59" si="141">+Q59+1</f>
        <v>2018</v>
      </c>
      <c r="S59" s="82">
        <f t="shared" ref="S59" si="142">+R59+1</f>
        <v>2019</v>
      </c>
      <c r="T59" s="82">
        <f t="shared" ref="T59" si="143">+S59+1</f>
        <v>2020</v>
      </c>
      <c r="U59" s="82">
        <f t="shared" ref="U59" si="144">+T59+1</f>
        <v>2021</v>
      </c>
      <c r="V59" s="82">
        <v>2022</v>
      </c>
      <c r="W59" s="82">
        <v>2023</v>
      </c>
      <c r="X59" s="82">
        <v>2024</v>
      </c>
      <c r="Y59" s="103">
        <v>2025</v>
      </c>
      <c r="Z59" s="87">
        <v>2026</v>
      </c>
      <c r="AA59" s="116" t="s">
        <v>16</v>
      </c>
      <c r="AB59" s="112" t="s">
        <v>21</v>
      </c>
    </row>
    <row r="60" spans="1:28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6">
        <f>+'[1]4.EXPORTACIONES POR ENVASE'!E424/1000</f>
        <v>35.820999999999998</v>
      </c>
      <c r="L60" s="104">
        <f>+'[1]4.EXPORTACIONES POR ENVASE'!E436/1000</f>
        <v>37.688000000000002</v>
      </c>
      <c r="M60" s="91">
        <f>+L60/K60-1</f>
        <v>5.2120264649228254E-2</v>
      </c>
      <c r="N60" s="2"/>
      <c r="O60" s="89" t="s">
        <v>10</v>
      </c>
      <c r="P60" s="104">
        <f>+SUM('[1]4.EXPORTACIONES POR ENVASE'!E305:E316)/1000</f>
        <v>750.39958000000013</v>
      </c>
      <c r="Q60" s="6">
        <f>+SUM(C60)+SUM(B61:B71)</f>
        <v>777.51700000000005</v>
      </c>
      <c r="R60" s="6">
        <f t="shared" ref="R60" si="145">+SUM(D60)+SUM(C61:C71)</f>
        <v>763.17699999999991</v>
      </c>
      <c r="S60" s="6">
        <f t="shared" ref="S60" si="146">+SUM(E60)+SUM(D61:D71)</f>
        <v>755.69799999999998</v>
      </c>
      <c r="T60" s="6">
        <f t="shared" ref="T60" si="147">+SUM(F60)+SUM(E61:E71)</f>
        <v>729.39599999999984</v>
      </c>
      <c r="U60" s="6">
        <f t="shared" ref="U60:Z60" si="148">+SUM(G60)+SUM(F61:F71)</f>
        <v>705.26599999999996</v>
      </c>
      <c r="V60" s="6">
        <f t="shared" si="148"/>
        <v>815.27400000000011</v>
      </c>
      <c r="W60" s="6">
        <f t="shared" si="148"/>
        <v>773</v>
      </c>
      <c r="X60" s="6">
        <f t="shared" si="148"/>
        <v>630.71600000000001</v>
      </c>
      <c r="Y60" s="105">
        <f t="shared" si="148"/>
        <v>661.16</v>
      </c>
      <c r="Z60" s="90">
        <f t="shared" si="148"/>
        <v>640.70099999999991</v>
      </c>
      <c r="AA60" s="117">
        <f>+Z60/Y60-1</f>
        <v>-3.0944098251557972E-2</v>
      </c>
      <c r="AB60" s="113">
        <f>+POWER(Z60/U60,0.2)-1</f>
        <v>-1.9019237239953912E-2</v>
      </c>
    </row>
    <row r="61" spans="1:28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6">
        <f>+'[1]4.EXPORTACIONES POR ENVASE'!E425/1000</f>
        <v>46.526000000000003</v>
      </c>
      <c r="L61" s="104">
        <f>+'[1]4.EXPORTACIONES POR ENVASE'!E437/1000</f>
        <v>41.353999999999999</v>
      </c>
      <c r="M61" s="91">
        <f>+L61/K61-1</f>
        <v>-0.11116365043201659</v>
      </c>
      <c r="N61" s="2"/>
      <c r="O61" s="89" t="s">
        <v>11</v>
      </c>
      <c r="P61" s="104">
        <f>+SUM('[1]4.EXPORTACIONES POR ENVASE'!E306:E317)/1000</f>
        <v>748.83947000000012</v>
      </c>
      <c r="Q61" s="6">
        <f>+SUM(C60:C61)+SUM(B62:B71)</f>
        <v>768.61200000000008</v>
      </c>
      <c r="R61" s="6">
        <f t="shared" ref="R61" si="149">+SUM(D60:D61)+SUM(C62:C71)</f>
        <v>769.625</v>
      </c>
      <c r="S61" s="6">
        <f t="shared" ref="S61" si="150">+SUM(E60:E61)+SUM(D62:D71)</f>
        <v>758.66199999999992</v>
      </c>
      <c r="T61" s="6">
        <f t="shared" ref="T61" si="151">+SUM(F60:F61)+SUM(E62:E71)</f>
        <v>725.59599999999989</v>
      </c>
      <c r="U61" s="6">
        <f>+SUM(G60:G61)+SUM(F62:F71)</f>
        <v>713.78099999999995</v>
      </c>
      <c r="V61" s="6">
        <f>+SUM(H60:H61)+SUM(G62:G71)</f>
        <v>815.71600000000012</v>
      </c>
      <c r="W61" s="6">
        <f t="shared" ref="W61" si="152">+SUM(I60:I61)+SUM(H62:H71)</f>
        <v>760.68300000000011</v>
      </c>
      <c r="X61" s="6">
        <f t="shared" ref="X61" si="153">+SUM(J60:J61)+SUM(I62:I71)</f>
        <v>629.05000000000007</v>
      </c>
      <c r="Y61" s="105">
        <f t="shared" ref="Y61" si="154">+SUM(K60:K61)+SUM(J62:J71)</f>
        <v>663.39599999999996</v>
      </c>
      <c r="Z61" s="90">
        <f t="shared" ref="Z61" si="155">+SUM(L60:L61)+SUM(K62:K71)</f>
        <v>635.529</v>
      </c>
      <c r="AA61" s="117">
        <f>+Z61/Y61-1</f>
        <v>-4.2006584302588412E-2</v>
      </c>
      <c r="AB61" s="113">
        <f>+POWER(Z61/U61,0.2)-1</f>
        <v>-2.2956099464277235E-2</v>
      </c>
    </row>
    <row r="62" spans="1:28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6">
        <f>+'[1]4.EXPORTACIONES POR ENVASE'!E426/1000</f>
        <v>49.171999999999997</v>
      </c>
      <c r="L62" s="104">
        <f>+'[1]4.EXPORTACIONES POR ENVASE'!E438/1000</f>
        <v>53.231999999999999</v>
      </c>
      <c r="M62" s="91">
        <f>+L62/K62-1</f>
        <v>8.2567314731961439E-2</v>
      </c>
      <c r="N62" s="2"/>
      <c r="O62" s="89" t="s">
        <v>0</v>
      </c>
      <c r="P62" s="104">
        <f>+SUM('[1]4.EXPORTACIONES POR ENVASE'!E307:E318)/1000</f>
        <v>746.88753999999994</v>
      </c>
      <c r="Q62" s="6">
        <f>+SUM(C60:C62)+SUM(B63:B71)</f>
        <v>768.87800000000016</v>
      </c>
      <c r="R62" s="6">
        <f t="shared" ref="R62" si="156">+SUM(D60:D62)+SUM(C63:C71)</f>
        <v>767.91799999999989</v>
      </c>
      <c r="S62" s="6">
        <f t="shared" ref="S62" si="157">+SUM(E60:E62)+SUM(D63:D71)</f>
        <v>752.82400000000007</v>
      </c>
      <c r="T62" s="6">
        <f t="shared" ref="T62" si="158">+SUM(F60:F62)+SUM(E63:E71)</f>
        <v>720.08300000000008</v>
      </c>
      <c r="U62" s="6">
        <f t="shared" ref="U62" si="159">+SUM(G60:G62)+SUM(F63:F71)</f>
        <v>730.19999999999993</v>
      </c>
      <c r="V62" s="6">
        <f>+SUM(H60:H62)+SUM(G63:G71)</f>
        <v>813.96199999999999</v>
      </c>
      <c r="W62" s="6">
        <f t="shared" ref="W62" si="160">+SUM(I60:I62)+SUM(H63:H71)</f>
        <v>753.14799999999991</v>
      </c>
      <c r="X62" s="6">
        <f t="shared" ref="X62" si="161">+SUM(J60:J62)+SUM(I63:I71)</f>
        <v>618.79999999999995</v>
      </c>
      <c r="Y62" s="67">
        <f t="shared" ref="Y62" si="162">+SUM(K60:K62)+SUM(J63:J71)</f>
        <v>663.34299999999996</v>
      </c>
      <c r="Z62" s="37">
        <f t="shared" ref="Z62" si="163">+SUM(L60:L62)+SUM(K63:K71)</f>
        <v>639.58900000000006</v>
      </c>
      <c r="AA62" s="78">
        <f>+Z62/Y62-1</f>
        <v>-3.5809528403857316E-2</v>
      </c>
      <c r="AB62" s="7">
        <f>+POWER(Z62/U62,0.2)-1</f>
        <v>-2.6150531746767181E-2</v>
      </c>
    </row>
    <row r="63" spans="1:28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6">
        <f>+'[1]4.EXPORTACIONES POR ENVASE'!E427/1000</f>
        <v>55.439</v>
      </c>
      <c r="L63" s="104">
        <f>+'[1]4.EXPORTACIONES POR ENVASE'!E439/1000</f>
        <v>56.156999999999996</v>
      </c>
      <c r="M63" s="91">
        <f>+L63/K63-1</f>
        <v>1.2951171557928465E-2</v>
      </c>
      <c r="N63" s="2"/>
      <c r="O63" s="89" t="s">
        <v>1</v>
      </c>
      <c r="P63" s="104">
        <f>+SUM('[1]4.EXPORTACIONES POR ENVASE'!E308:E319)/1000</f>
        <v>748.47762</v>
      </c>
      <c r="Q63" s="6">
        <f>+SUM(C60:C63)+SUM(B64:B71)</f>
        <v>759.75271999999995</v>
      </c>
      <c r="R63" s="6">
        <f t="shared" ref="R63" si="164">+SUM(D60:D63)+SUM(C64:C71)</f>
        <v>764.98299999999995</v>
      </c>
      <c r="S63" s="6">
        <f t="shared" ref="S63" si="165">+SUM(E60:E63)+SUM(D64:D71)</f>
        <v>759.01700000000005</v>
      </c>
      <c r="T63" s="6">
        <f t="shared" ref="T63" si="166">+SUM(F60:F63)+SUM(E64:E71)</f>
        <v>717.09999999999991</v>
      </c>
      <c r="U63" s="6">
        <f t="shared" ref="U63" si="167">+SUM(G60:G63)+SUM(F64:F71)</f>
        <v>734.40899999999999</v>
      </c>
      <c r="V63" s="6">
        <f>+SUM(H60:H63)+SUM(G64:G71)</f>
        <v>815.39199999999994</v>
      </c>
      <c r="W63" s="6">
        <f t="shared" ref="W63" si="168">+SUM(I60:I63)+SUM(H64:H71)</f>
        <v>733.93100000000004</v>
      </c>
      <c r="X63" s="6">
        <f>+SUM(J60:J63)+SUM(I64:I71)</f>
        <v>631.46199999999999</v>
      </c>
      <c r="Y63" s="105">
        <f>+SUM(K60:K63)+SUM(J64:J71)</f>
        <v>658.70399999999995</v>
      </c>
      <c r="Z63" s="90">
        <f t="shared" ref="Z63" si="169">+SUM(L60:L63)+SUM(K64:K71)</f>
        <v>640.30700000000002</v>
      </c>
      <c r="AA63" s="78">
        <f>+Z63/Y63-1</f>
        <v>-2.7929084991134001E-2</v>
      </c>
      <c r="AB63" s="7">
        <f>+POWER(Z63/U63,0.2)-1</f>
        <v>-2.7051054171847944E-2</v>
      </c>
    </row>
    <row r="64" spans="1:28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6">
        <f>+'[1]4.EXPORTACIONES POR ENVASE'!E428/1000</f>
        <v>55.215000000000003</v>
      </c>
      <c r="L64" s="104"/>
      <c r="M64" s="91"/>
      <c r="N64" s="2"/>
      <c r="O64" s="89" t="s">
        <v>2</v>
      </c>
      <c r="P64" s="104">
        <f>+SUM('[1]4.EXPORTACIONES POR ENVASE'!E309:E320)/1000</f>
        <v>757.84892000000002</v>
      </c>
      <c r="Q64" s="6">
        <f>+SUM(C60:C64)+SUM(B65:B71)</f>
        <v>758.30772000000002</v>
      </c>
      <c r="R64" s="6">
        <f t="shared" ref="R64" si="170">+SUM(D60:D64)+SUM(C65:C71)</f>
        <v>764.94799999999998</v>
      </c>
      <c r="S64" s="6">
        <f t="shared" ref="S64" si="171">+SUM(E60:E64)+SUM(D65:D71)</f>
        <v>761.67200000000003</v>
      </c>
      <c r="T64" s="6">
        <f t="shared" ref="T64" si="172">+SUM(F60:F64)+SUM(E65:E71)</f>
        <v>703.0150000000001</v>
      </c>
      <c r="U64" s="6">
        <f t="shared" ref="U64" si="173">+SUM(G60:G64)+SUM(F65:F71)</f>
        <v>747.08600000000001</v>
      </c>
      <c r="V64" s="6">
        <f>+SUM(H60:H64)+SUM(G65:G71)</f>
        <v>821.58400000000006</v>
      </c>
      <c r="W64" s="6">
        <f t="shared" ref="W64" si="174">+SUM(I60:I64)+SUM(H65:H71)</f>
        <v>716.03200000000004</v>
      </c>
      <c r="X64" s="6">
        <f t="shared" ref="X64" si="175">+SUM(J60:J64)+SUM(I65:I71)</f>
        <v>635.1389999999999</v>
      </c>
      <c r="Y64" s="105">
        <f t="shared" ref="Y64" si="176">+SUM(K60:K64)+SUM(J65:J71)</f>
        <v>654.09399999999994</v>
      </c>
      <c r="Z64" s="90"/>
      <c r="AA64" s="117"/>
      <c r="AB64" s="113"/>
    </row>
    <row r="65" spans="1:28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6">
        <f>+'[1]4.EXPORTACIONES POR ENVASE'!E429/1000</f>
        <v>51.155000000000001</v>
      </c>
      <c r="L65" s="104"/>
      <c r="M65" s="91"/>
      <c r="N65" s="2"/>
      <c r="O65" s="89" t="s">
        <v>3</v>
      </c>
      <c r="P65" s="104">
        <f>+SUM('[1]4.EXPORTACIONES POR ENVASE'!E310:E321)/1000</f>
        <v>742.31695999999999</v>
      </c>
      <c r="Q65" s="6">
        <f>+SUM(C60:C65)+SUM(B66:B71)</f>
        <v>767.85200000000009</v>
      </c>
      <c r="R65" s="6">
        <f t="shared" ref="R65" si="177">+SUM(D60:D65)+SUM(C66:C71)</f>
        <v>758.0619999999999</v>
      </c>
      <c r="S65" s="6">
        <f t="shared" ref="S65" si="178">+SUM(E60:E65)+SUM(D66:D71)</f>
        <v>757.10000000000014</v>
      </c>
      <c r="T65" s="6">
        <f t="shared" ref="T65" si="179">+SUM(F60:F65)+SUM(E66:E71)</f>
        <v>700.101</v>
      </c>
      <c r="U65" s="6">
        <f>+SUM(G60:G65)+SUM(F66:F71)</f>
        <v>773.30700000000002</v>
      </c>
      <c r="V65" s="6">
        <f>+SUM(H60:H65)+SUM(G66:G71)</f>
        <v>819.79700000000003</v>
      </c>
      <c r="W65" s="6">
        <f t="shared" ref="W65" si="180">+SUM(I60:I65)+SUM(H66:H71)</f>
        <v>691.67900000000009</v>
      </c>
      <c r="X65" s="6">
        <f t="shared" ref="X65" si="181">+SUM(J60:J65)+SUM(I66:I71)</f>
        <v>626.7170000000001</v>
      </c>
      <c r="Y65" s="105">
        <f t="shared" ref="Y65" si="182">+SUM(K60:K65)+SUM(J66:J71)</f>
        <v>660.99699999999996</v>
      </c>
      <c r="Z65" s="105"/>
      <c r="AA65" s="117"/>
      <c r="AB65" s="113"/>
    </row>
    <row r="66" spans="1:28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6">
        <f>+'[1]4.EXPORTACIONES POR ENVASE'!E430/1000</f>
        <v>62.258000000000003</v>
      </c>
      <c r="L66" s="104"/>
      <c r="M66" s="91"/>
      <c r="N66" s="2"/>
      <c r="O66" s="89" t="s">
        <v>4</v>
      </c>
      <c r="P66" s="104">
        <f>+SUM('[1]4.EXPORTACIONES POR ENVASE'!E311:E322)/1000</f>
        <v>735.74374</v>
      </c>
      <c r="Q66" s="6">
        <f t="shared" ref="Q66:V66" si="183">+SUM(C60:C66)+SUM(B67:B71)</f>
        <v>775.05800000000011</v>
      </c>
      <c r="R66" s="6">
        <f t="shared" si="183"/>
        <v>765.84799999999996</v>
      </c>
      <c r="S66" s="6">
        <f t="shared" si="183"/>
        <v>749.99099999999999</v>
      </c>
      <c r="T66" s="6">
        <f t="shared" si="183"/>
        <v>704.149</v>
      </c>
      <c r="U66" s="6">
        <f t="shared" si="183"/>
        <v>778.48500000000001</v>
      </c>
      <c r="V66" s="6">
        <f t="shared" si="183"/>
        <v>802.99499999999989</v>
      </c>
      <c r="W66" s="6">
        <f t="shared" ref="W66" si="184">+SUM(I60:I66)+SUM(H67:H71)</f>
        <v>688.471</v>
      </c>
      <c r="X66" s="6">
        <f t="shared" ref="X66" si="185">+SUM(J60:J66)+SUM(I67:I71)</f>
        <v>646.81799999999998</v>
      </c>
      <c r="Y66" s="105">
        <f t="shared" ref="Y66" si="186">+SUM(K60:K66)+SUM(J67:J71)</f>
        <v>647.75199999999995</v>
      </c>
      <c r="Z66" s="90"/>
      <c r="AA66" s="117"/>
      <c r="AB66" s="113"/>
    </row>
    <row r="67" spans="1:28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6">
        <f>+'[1]4.EXPORTACIONES POR ENVASE'!E431/1000</f>
        <v>67.888999999999996</v>
      </c>
      <c r="L67" s="104"/>
      <c r="M67" s="91"/>
      <c r="N67" s="2"/>
      <c r="O67" s="89" t="s">
        <v>5</v>
      </c>
      <c r="P67" s="104">
        <f>+SUM('[1]4.EXPORTACIONES POR ENVASE'!E312:E323)/1000</f>
        <v>756.88016999999991</v>
      </c>
      <c r="Q67" s="6">
        <f>+SUM(C60:C67)+SUM(B68:B71)</f>
        <v>770.1110000000001</v>
      </c>
      <c r="R67" s="6">
        <f>+SUM(D60:D67)+SUM(C68:C71)</f>
        <v>767.74600000000009</v>
      </c>
      <c r="S67" s="6">
        <f>+SUM(E60:E67)+SUM(D68:D71)</f>
        <v>743.85500000000002</v>
      </c>
      <c r="T67" s="6">
        <f t="shared" ref="T67" si="187">+SUM(F60:F67)+SUM(E68:E71)</f>
        <v>690.25</v>
      </c>
      <c r="U67" s="6">
        <f t="shared" ref="U67" si="188">+SUM(G60:G67)+SUM(F68:F71)</f>
        <v>788.01</v>
      </c>
      <c r="V67" s="6">
        <f>+SUM(H60:H67)+SUM(G68:G71)</f>
        <v>813.54100000000005</v>
      </c>
      <c r="W67" s="6">
        <f t="shared" ref="W67" si="189">+SUM(I60:I67)+SUM(H68:H71)</f>
        <v>664.10599999999999</v>
      </c>
      <c r="X67" s="6">
        <f t="shared" ref="X67" si="190">+SUM(J60:J67)+SUM(I68:I71)</f>
        <v>656.31700000000001</v>
      </c>
      <c r="Y67" s="105">
        <f t="shared" ref="Y67" si="191">+SUM(K60:K67)+SUM(J68:J71)</f>
        <v>646.976</v>
      </c>
      <c r="Z67" s="90"/>
      <c r="AA67" s="117"/>
      <c r="AB67" s="113"/>
    </row>
    <row r="68" spans="1:28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6">
        <f>+'[1]4.EXPORTACIONES POR ENVASE'!E432/1000</f>
        <v>60.762</v>
      </c>
      <c r="L68" s="104"/>
      <c r="M68" s="91"/>
      <c r="N68" s="2"/>
      <c r="O68" s="89" t="s">
        <v>6</v>
      </c>
      <c r="P68" s="104">
        <f>+SUM('[1]4.EXPORTACIONES POR ENVASE'!E313:E324)/1000</f>
        <v>757.19332999999995</v>
      </c>
      <c r="Q68" s="6">
        <f t="shared" ref="Q68:V68" si="192">+SUM(C60:C68)+SUM(B69:B71)</f>
        <v>761.68400000000008</v>
      </c>
      <c r="R68" s="6">
        <f t="shared" si="192"/>
        <v>760.52499999999998</v>
      </c>
      <c r="S68" s="6">
        <f t="shared" si="192"/>
        <v>744.49599999999998</v>
      </c>
      <c r="T68" s="6">
        <f t="shared" si="192"/>
        <v>701.48699999999997</v>
      </c>
      <c r="U68" s="6">
        <f t="shared" si="192"/>
        <v>799.995</v>
      </c>
      <c r="V68" s="6">
        <f t="shared" si="192"/>
        <v>802.96600000000001</v>
      </c>
      <c r="W68" s="6">
        <f t="shared" ref="W68" si="193">+SUM(I60:I68)+SUM(H69:H71)</f>
        <v>653.36799999999994</v>
      </c>
      <c r="X68" s="6">
        <f t="shared" ref="X68" si="194">+SUM(J60:J68)+SUM(I69:I71)</f>
        <v>657.9190000000001</v>
      </c>
      <c r="Y68" s="105">
        <f t="shared" ref="Y68" si="195">+SUM(K60:K68)+SUM(J69:J71)</f>
        <v>648.13199999999995</v>
      </c>
      <c r="Z68" s="90"/>
      <c r="AA68" s="117"/>
      <c r="AB68" s="113"/>
    </row>
    <row r="69" spans="1:28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6">
        <f>+'[1]4.EXPORTACIONES POR ENVASE'!E433/1000</f>
        <v>55.197000000000003</v>
      </c>
      <c r="L69" s="104"/>
      <c r="M69" s="91"/>
      <c r="N69" s="2"/>
      <c r="O69" s="89" t="s">
        <v>7</v>
      </c>
      <c r="P69" s="104">
        <f>+SUM('[1]4.EXPORTACIONES POR ENVASE'!E314:E325)/1000</f>
        <v>756.34696999999994</v>
      </c>
      <c r="Q69" s="6">
        <f t="shared" ref="Q69:V69" si="196">+SUM(C60:C69)+SUM(B70:B71)</f>
        <v>765.67700000000002</v>
      </c>
      <c r="R69" s="6">
        <f t="shared" si="196"/>
        <v>757.452</v>
      </c>
      <c r="S69" s="6">
        <f t="shared" si="196"/>
        <v>739.9129999999999</v>
      </c>
      <c r="T69" s="6">
        <f t="shared" si="196"/>
        <v>703.46299999999997</v>
      </c>
      <c r="U69" s="6">
        <f t="shared" si="196"/>
        <v>802.01700000000005</v>
      </c>
      <c r="V69" s="6">
        <f t="shared" si="196"/>
        <v>797.43100000000004</v>
      </c>
      <c r="W69" s="6">
        <f t="shared" ref="W69" si="197">+SUM(I60:I69)+SUM(H70:H71)</f>
        <v>647.02</v>
      </c>
      <c r="X69" s="6">
        <f t="shared" ref="X69" si="198">+SUM(J60:J69)+SUM(I70:I71)</f>
        <v>661.97900000000004</v>
      </c>
      <c r="Y69" s="105">
        <f t="shared" ref="Y69" si="199">+SUM(K60:K69)+SUM(J70:J71)</f>
        <v>642.69100000000003</v>
      </c>
      <c r="Z69" s="105"/>
      <c r="AA69" s="117"/>
      <c r="AB69" s="113"/>
    </row>
    <row r="70" spans="1:28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6">
        <f>+'[1]4.EXPORTACIONES POR ENVASE'!E434/1000</f>
        <v>44.854999999999997</v>
      </c>
      <c r="L70" s="104"/>
      <c r="M70" s="91"/>
      <c r="N70" s="2"/>
      <c r="O70" s="89" t="s">
        <v>8</v>
      </c>
      <c r="P70" s="104">
        <f>+SUM('[1]4.EXPORTACIONES POR ENVASE'!E315:E326)/1000</f>
        <v>763.6335499999999</v>
      </c>
      <c r="Q70" s="6">
        <f t="shared" ref="Q70:V70" si="200">+SUM(C60:C70)+SUM(B71)</f>
        <v>765.65600000000006</v>
      </c>
      <c r="R70" s="6">
        <f t="shared" si="200"/>
        <v>758.17700000000002</v>
      </c>
      <c r="S70" s="6">
        <f t="shared" si="200"/>
        <v>734.29499999999985</v>
      </c>
      <c r="T70" s="6">
        <f t="shared" si="200"/>
        <v>706.95099999999991</v>
      </c>
      <c r="U70" s="6">
        <f t="shared" si="200"/>
        <v>814.1160000000001</v>
      </c>
      <c r="V70" s="6">
        <f t="shared" si="200"/>
        <v>776.39400000000001</v>
      </c>
      <c r="W70" s="6">
        <f t="shared" ref="W70" si="201">+SUM(I60:I70)+SUM(H71)</f>
        <v>645.173</v>
      </c>
      <c r="X70" s="6">
        <f t="shared" ref="X70" si="202">+SUM(J60:J70)+SUM(I71)</f>
        <v>664.82299999999998</v>
      </c>
      <c r="Y70" s="105">
        <f t="shared" ref="Y70" si="203">+SUM(K60:K70)+SUM(J71)</f>
        <v>635.33799999999997</v>
      </c>
      <c r="Z70" s="90"/>
      <c r="AA70" s="117"/>
      <c r="AB70" s="113"/>
    </row>
    <row r="71" spans="1:28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244">
        <f>+'[1]4.EXPORTACIONES POR ENVASE'!E423/1000</f>
        <v>51.048999999999999</v>
      </c>
      <c r="K71" s="6">
        <f>+'[1]4.EXPORTACIONES POR ENVASE'!E435/1000</f>
        <v>54.545000000000002</v>
      </c>
      <c r="L71" s="104"/>
      <c r="M71" s="91"/>
      <c r="N71" s="2"/>
      <c r="O71" s="89" t="s">
        <v>9</v>
      </c>
      <c r="P71" s="104">
        <f>+SUM('[1]4.EXPORTACIONES POR ENVASE'!E316:E327)/1000</f>
        <v>771.49802</v>
      </c>
      <c r="Q71" s="6">
        <f t="shared" ref="Q71:V71" si="204">+SUM(C60:C71)</f>
        <v>763.95600000000002</v>
      </c>
      <c r="R71" s="6">
        <f t="shared" si="204"/>
        <v>754.053</v>
      </c>
      <c r="S71" s="6">
        <f t="shared" si="204"/>
        <v>731.81399999999985</v>
      </c>
      <c r="T71" s="6">
        <f t="shared" si="204"/>
        <v>705.26699999999994</v>
      </c>
      <c r="U71" s="6">
        <f t="shared" si="204"/>
        <v>822.59800000000007</v>
      </c>
      <c r="V71" s="6">
        <f t="shared" si="204"/>
        <v>767.39300000000003</v>
      </c>
      <c r="W71" s="6">
        <f t="shared" ref="W71" si="205">+SUM(I60:I71)</f>
        <v>642.423</v>
      </c>
      <c r="X71" s="6">
        <f t="shared" ref="X71" si="206">+SUM(J60:J71)</f>
        <v>664.84299999999996</v>
      </c>
      <c r="Y71" s="105">
        <f t="shared" ref="Y71" si="207">+SUM(K60:K71)</f>
        <v>638.83399999999995</v>
      </c>
      <c r="Z71" s="90"/>
      <c r="AA71" s="117"/>
      <c r="AB71" s="113"/>
    </row>
    <row r="72" spans="1:28" ht="25.5" x14ac:dyDescent="0.25">
      <c r="A72" s="92" t="s">
        <v>13</v>
      </c>
      <c r="B72" s="106">
        <f>SUM(B60:B71)</f>
        <v>771.49802000000011</v>
      </c>
      <c r="C72" s="83">
        <f t="shared" ref="C72:F72" si="208">SUM(C60:C71)</f>
        <v>763.95600000000002</v>
      </c>
      <c r="D72" s="83">
        <f t="shared" si="208"/>
        <v>754.053</v>
      </c>
      <c r="E72" s="83">
        <f t="shared" si="208"/>
        <v>731.81399999999985</v>
      </c>
      <c r="F72" s="83">
        <f t="shared" si="208"/>
        <v>705.26699999999994</v>
      </c>
      <c r="G72" s="83">
        <f t="shared" ref="G72:H72" si="209">SUM(G60:G71)</f>
        <v>822.59800000000007</v>
      </c>
      <c r="H72" s="83">
        <f t="shared" si="209"/>
        <v>767.39300000000003</v>
      </c>
      <c r="I72" s="83">
        <f t="shared" ref="I72:J72" si="210">SUM(I60:I71)</f>
        <v>642.423</v>
      </c>
      <c r="J72" s="83">
        <f t="shared" si="210"/>
        <v>664.84299999999996</v>
      </c>
      <c r="K72" s="83">
        <f t="shared" ref="K72" si="211">SUM(K60:K71)</f>
        <v>638.83399999999995</v>
      </c>
      <c r="L72" s="106"/>
      <c r="M72" s="94"/>
      <c r="N72" s="3"/>
      <c r="O72" s="92" t="s">
        <v>14</v>
      </c>
      <c r="P72" s="106">
        <f t="shared" ref="P72" si="212">+AVERAGE(P60:P71)</f>
        <v>753.00548916666651</v>
      </c>
      <c r="Q72" s="83">
        <f>+AVERAGE(Q60:Q71)</f>
        <v>766.92178666666678</v>
      </c>
      <c r="R72" s="83">
        <f t="shared" ref="R72:W72" si="213">+AVERAGE(R60:R71)</f>
        <v>762.70949999999993</v>
      </c>
      <c r="S72" s="83">
        <f t="shared" si="213"/>
        <v>749.11141666666663</v>
      </c>
      <c r="T72" s="83">
        <f t="shared" si="213"/>
        <v>708.90483333333339</v>
      </c>
      <c r="U72" s="83">
        <f t="shared" si="213"/>
        <v>767.43916666666667</v>
      </c>
      <c r="V72" s="83">
        <f t="shared" si="213"/>
        <v>805.20375000000013</v>
      </c>
      <c r="W72" s="83">
        <f t="shared" si="213"/>
        <v>697.41949999999997</v>
      </c>
      <c r="X72" s="83">
        <f t="shared" ref="X72:Y72" si="214">+AVERAGE(X60:X71)</f>
        <v>643.71525000000008</v>
      </c>
      <c r="Y72" s="107">
        <f t="shared" si="214"/>
        <v>651.78474999999992</v>
      </c>
      <c r="Z72" s="107">
        <f t="shared" ref="Z72" si="215">+AVERAGE(Z60:Z71)</f>
        <v>639.03150000000005</v>
      </c>
      <c r="AA72" s="119">
        <f>+Z72/Y72-1</f>
        <v>-1.9566659084920057E-2</v>
      </c>
      <c r="AB72" s="173">
        <f>+POWER(Z72/U72,0.2)-1</f>
        <v>-3.5958651968080901E-2</v>
      </c>
    </row>
    <row r="73" spans="1:28" ht="25.5" x14ac:dyDescent="0.25">
      <c r="A73" s="95" t="s">
        <v>15</v>
      </c>
      <c r="B73" s="108">
        <f>+B72/B$108</f>
        <v>0.9330603154351832</v>
      </c>
      <c r="C73" s="84">
        <f t="shared" ref="C73:F73" si="216">+C72/C$108</f>
        <v>0.94360872073131419</v>
      </c>
      <c r="D73" s="84">
        <f t="shared" si="216"/>
        <v>0.91831246978245817</v>
      </c>
      <c r="E73" s="84">
        <f t="shared" si="216"/>
        <v>0.91606258347739089</v>
      </c>
      <c r="F73" s="84">
        <f t="shared" si="216"/>
        <v>0.89132031023897285</v>
      </c>
      <c r="G73" s="84">
        <f t="shared" ref="G73:H73" si="217">+G72/G$108</f>
        <v>0.91664995163785012</v>
      </c>
      <c r="H73" s="84">
        <f t="shared" si="217"/>
        <v>0.93037406858691929</v>
      </c>
      <c r="I73" s="84">
        <f t="shared" ref="I73:J73" si="218">+I72/I$108</f>
        <v>0.93041406578127928</v>
      </c>
      <c r="J73" s="84">
        <f t="shared" si="218"/>
        <v>0.92711438970311366</v>
      </c>
      <c r="K73" s="84">
        <f t="shared" ref="K73" si="219">+K72/K$108</f>
        <v>0.9386059769034113</v>
      </c>
      <c r="L73" s="108"/>
      <c r="M73" s="97"/>
      <c r="N73" s="3"/>
      <c r="O73" s="95" t="s">
        <v>15</v>
      </c>
      <c r="P73" s="108">
        <f t="shared" ref="P73:W73" si="220">+P72/P$108</f>
        <v>0.932439993468551</v>
      </c>
      <c r="Q73" s="84">
        <f t="shared" si="220"/>
        <v>0.93793563280268333</v>
      </c>
      <c r="R73" s="84">
        <f t="shared" si="220"/>
        <v>0.93639980225394503</v>
      </c>
      <c r="S73" s="84">
        <f t="shared" si="220"/>
        <v>0.91408651211126823</v>
      </c>
      <c r="T73" s="84">
        <f t="shared" si="220"/>
        <v>0.89844459925132236</v>
      </c>
      <c r="U73" s="84">
        <f t="shared" si="220"/>
        <v>0.90569617906550892</v>
      </c>
      <c r="V73" s="84">
        <f t="shared" si="220"/>
        <v>0.92452768446333988</v>
      </c>
      <c r="W73" s="84">
        <f t="shared" si="220"/>
        <v>0.93207672957221654</v>
      </c>
      <c r="X73" s="84">
        <f t="shared" ref="X73:Y73" si="221">+X72/X$108</f>
        <v>0.92981609953048061</v>
      </c>
      <c r="Y73" s="109">
        <f t="shared" si="221"/>
        <v>0.93118226340588062</v>
      </c>
      <c r="Z73" s="109">
        <f t="shared" ref="Z73" si="222">+Z72/Z$108</f>
        <v>0.93673365057086255</v>
      </c>
      <c r="AA73" s="118"/>
      <c r="AB73" s="114"/>
    </row>
    <row r="74" spans="1:28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23">+D72/C72-1</f>
        <v>-1.296278843284171E-2</v>
      </c>
      <c r="E74" s="85">
        <f t="shared" ref="E74" si="224">+E72/D72-1</f>
        <v>-2.949262187140711E-2</v>
      </c>
      <c r="F74" s="85">
        <f t="shared" ref="F74:K74" si="225">+F72/E72-1</f>
        <v>-3.6275611015913811E-2</v>
      </c>
      <c r="G74" s="85">
        <f t="shared" si="225"/>
        <v>0.16636394443522828</v>
      </c>
      <c r="H74" s="85">
        <f t="shared" si="225"/>
        <v>-6.7110544883406065E-2</v>
      </c>
      <c r="I74" s="85">
        <f t="shared" si="225"/>
        <v>-0.16285006509050781</v>
      </c>
      <c r="J74" s="85">
        <f t="shared" si="225"/>
        <v>3.4899124097362622E-2</v>
      </c>
      <c r="K74" s="85">
        <f t="shared" si="225"/>
        <v>-3.9120514166502529E-2</v>
      </c>
      <c r="L74" s="198"/>
      <c r="M74" s="101"/>
      <c r="N74" s="2"/>
      <c r="O74" s="98" t="s">
        <v>12</v>
      </c>
      <c r="P74" s="110"/>
      <c r="Q74" s="85">
        <f>+Q72/P72-1</f>
        <v>1.8481004056691619E-2</v>
      </c>
      <c r="R74" s="85">
        <f t="shared" ref="R74" si="226">+R72/Q72-1</f>
        <v>-5.4924592571232722E-3</v>
      </c>
      <c r="S74" s="85">
        <f t="shared" ref="S74" si="227">+S72/R72-1</f>
        <v>-1.7828653416973705E-2</v>
      </c>
      <c r="T74" s="85">
        <f t="shared" ref="T74" si="228">+T72/S72-1</f>
        <v>-5.3672367606198201E-2</v>
      </c>
      <c r="U74" s="85">
        <f t="shared" ref="U74" si="229">+U72/T72-1</f>
        <v>8.2570086393824793E-2</v>
      </c>
      <c r="V74" s="85">
        <f t="shared" ref="V74" si="230">+V72/U72-1</f>
        <v>4.9208569191695029E-2</v>
      </c>
      <c r="W74" s="85">
        <f t="shared" ref="W74:Z74" si="231">+W72/V72-1</f>
        <v>-0.13385959764842148</v>
      </c>
      <c r="X74" s="85">
        <f t="shared" si="231"/>
        <v>-7.7004227728074581E-2</v>
      </c>
      <c r="Y74" s="111">
        <f t="shared" si="231"/>
        <v>1.2535822322059076E-2</v>
      </c>
      <c r="Z74" s="111">
        <f t="shared" si="231"/>
        <v>-1.9566659084920057E-2</v>
      </c>
      <c r="AA74" s="99"/>
      <c r="AB74" s="115"/>
    </row>
    <row r="75" spans="1:28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5.75" thickBot="1" x14ac:dyDescent="0.3">
      <c r="A76" s="282" t="s">
        <v>41</v>
      </c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4"/>
      <c r="N76" s="2"/>
      <c r="O76" s="282" t="s">
        <v>42</v>
      </c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4"/>
    </row>
    <row r="77" spans="1:28" ht="51" x14ac:dyDescent="0.25">
      <c r="A77" s="86"/>
      <c r="B77" s="102">
        <v>2016</v>
      </c>
      <c r="C77" s="82">
        <f>+B77+1</f>
        <v>2017</v>
      </c>
      <c r="D77" s="82">
        <f t="shared" ref="D77" si="232">+C77+1</f>
        <v>2018</v>
      </c>
      <c r="E77" s="82">
        <f t="shared" ref="E77" si="233">+D77+1</f>
        <v>2019</v>
      </c>
      <c r="F77" s="82">
        <f t="shared" ref="F77" si="234">+E77+1</f>
        <v>2020</v>
      </c>
      <c r="G77" s="82">
        <f t="shared" ref="G77" si="235">+F77+1</f>
        <v>2021</v>
      </c>
      <c r="H77" s="82">
        <v>2022</v>
      </c>
      <c r="I77" s="82">
        <v>2023</v>
      </c>
      <c r="J77" s="82">
        <v>2024</v>
      </c>
      <c r="K77" s="82">
        <v>2025</v>
      </c>
      <c r="L77" s="102">
        <v>2026</v>
      </c>
      <c r="M77" s="88" t="s">
        <v>16</v>
      </c>
      <c r="N77" s="2"/>
      <c r="O77" s="86"/>
      <c r="P77" s="102">
        <v>2016</v>
      </c>
      <c r="Q77" s="82">
        <f>+P77+1</f>
        <v>2017</v>
      </c>
      <c r="R77" s="82">
        <f t="shared" ref="R77" si="236">+Q77+1</f>
        <v>2018</v>
      </c>
      <c r="S77" s="82">
        <f t="shared" ref="S77" si="237">+R77+1</f>
        <v>2019</v>
      </c>
      <c r="T77" s="82">
        <f t="shared" ref="T77" si="238">+S77+1</f>
        <v>2020</v>
      </c>
      <c r="U77" s="82">
        <f t="shared" ref="U77" si="239">+T77+1</f>
        <v>2021</v>
      </c>
      <c r="V77" s="82">
        <v>2022</v>
      </c>
      <c r="W77" s="82">
        <v>2023</v>
      </c>
      <c r="X77" s="82">
        <v>2024</v>
      </c>
      <c r="Y77" s="103">
        <v>2025</v>
      </c>
      <c r="Z77" s="87">
        <v>2026</v>
      </c>
      <c r="AA77" s="116" t="s">
        <v>16</v>
      </c>
      <c r="AB77" s="112" t="s">
        <v>21</v>
      </c>
    </row>
    <row r="78" spans="1:28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6">
        <f>+'[1]4.EXPORTACIONES POR ENVASE'!F424/1000</f>
        <v>2.84</v>
      </c>
      <c r="L78" s="104">
        <f>+'[1]4.EXPORTACIONES POR ENVASE'!F436/1000</f>
        <v>3.0840000000000001</v>
      </c>
      <c r="M78" s="91">
        <f>+L78/K78-1</f>
        <v>8.5915492957746586E-2</v>
      </c>
      <c r="N78" s="2"/>
      <c r="O78" s="89" t="s">
        <v>10</v>
      </c>
      <c r="P78" s="104">
        <f>+SUM('[1]4.EXPORTACIONES POR ENVASE'!F305:F316)/1000</f>
        <v>60.402579999999986</v>
      </c>
      <c r="Q78" s="6">
        <f>+SUM(C78)+SUM(B79:B89)</f>
        <v>56.792809999999996</v>
      </c>
      <c r="R78" s="6">
        <f t="shared" ref="R78" si="240">+SUM(D78)+SUM(C79:C89)</f>
        <v>41.323999999999998</v>
      </c>
      <c r="S78" s="6">
        <f t="shared" ref="S78" si="241">+SUM(E78)+SUM(D79:D89)</f>
        <v>71.009999999999991</v>
      </c>
      <c r="T78" s="6">
        <f t="shared" ref="T78" si="242">+SUM(F78)+SUM(E79:E89)</f>
        <v>69.983000000000004</v>
      </c>
      <c r="U78" s="6">
        <f t="shared" ref="U78:Z78" si="243">+SUM(G78)+SUM(F79:F89)</f>
        <v>82.27300000000001</v>
      </c>
      <c r="V78" s="6">
        <f t="shared" si="243"/>
        <v>72.794000000000011</v>
      </c>
      <c r="W78" s="6">
        <f t="shared" si="243"/>
        <v>58.464999999999996</v>
      </c>
      <c r="X78" s="6">
        <f t="shared" si="243"/>
        <v>46.703000000000003</v>
      </c>
      <c r="Y78" s="105">
        <f t="shared" si="243"/>
        <v>51</v>
      </c>
      <c r="Z78" s="90">
        <f t="shared" si="243"/>
        <v>42.030000000000008</v>
      </c>
      <c r="AA78" s="117">
        <f>+Z78/Y78-1</f>
        <v>-0.17588235294117627</v>
      </c>
      <c r="AB78" s="113">
        <f>+POWER(Z78/U78,0.2)-1</f>
        <v>-0.12570013513524303</v>
      </c>
    </row>
    <row r="79" spans="1:28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6">
        <f>+'[1]4.EXPORTACIONES POR ENVASE'!F425/1000</f>
        <v>3.7759999999999998</v>
      </c>
      <c r="L79" s="104">
        <f>+'[1]4.EXPORTACIONES POR ENVASE'!F437/1000</f>
        <v>4.6070000000000002</v>
      </c>
      <c r="M79" s="91">
        <f>+L79/K79-1</f>
        <v>0.22007415254237306</v>
      </c>
      <c r="N79" s="2"/>
      <c r="O79" s="89" t="s">
        <v>11</v>
      </c>
      <c r="P79" s="104">
        <f>+SUM('[1]4.EXPORTACIONES POR ENVASE'!F306:F317)/1000</f>
        <v>61.657849999999989</v>
      </c>
      <c r="Q79" s="6">
        <f>+SUM(C78:C79)+SUM(B80:B89)</f>
        <v>54.425330000000002</v>
      </c>
      <c r="R79" s="6">
        <f t="shared" ref="R79" si="244">+SUM(D78:D79)+SUM(C80:C89)</f>
        <v>42.918999999999997</v>
      </c>
      <c r="S79" s="6">
        <f t="shared" ref="S79" si="245">+SUM(E78:E79)+SUM(D80:D89)</f>
        <v>71.216999999999999</v>
      </c>
      <c r="T79" s="6">
        <f t="shared" ref="T79" si="246">+SUM(F78:F79)+SUM(E80:E89)</f>
        <v>73.274000000000001</v>
      </c>
      <c r="U79" s="6">
        <f>+SUM(G78:G79)+SUM(F80:F89)</f>
        <v>79.635999999999996</v>
      </c>
      <c r="V79" s="6">
        <f>+SUM(H78:H79)+SUM(G80:G89)</f>
        <v>72.981000000000009</v>
      </c>
      <c r="W79" s="6">
        <f t="shared" ref="W79" si="247">+SUM(I78:I79)+SUM(H80:H89)</f>
        <v>55.915999999999997</v>
      </c>
      <c r="X79" s="6">
        <f t="shared" ref="X79" si="248">+SUM(J78:J79)+SUM(I80:I89)</f>
        <v>46.932000000000002</v>
      </c>
      <c r="Y79" s="105">
        <f t="shared" ref="Y79" si="249">+SUM(K78:K79)+SUM(J80:J89)</f>
        <v>51.143000000000001</v>
      </c>
      <c r="Z79" s="90">
        <f t="shared" ref="Z79" si="250">+SUM(L78:L79)+SUM(K80:K89)</f>
        <v>42.861000000000004</v>
      </c>
      <c r="AA79" s="117">
        <f>+Z79/Y79-1</f>
        <v>-0.16193809514498558</v>
      </c>
      <c r="AB79" s="113">
        <f>+POWER(Z79/U79,0.2)-1</f>
        <v>-0.11653251118657748</v>
      </c>
    </row>
    <row r="80" spans="1:28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6">
        <f>+'[1]4.EXPORTACIONES POR ENVASE'!F426/1000</f>
        <v>3.8410000000000002</v>
      </c>
      <c r="L80" s="104">
        <f>+'[1]4.EXPORTACIONES POR ENVASE'!F438/1000</f>
        <v>4.1900000000000004</v>
      </c>
      <c r="M80" s="91">
        <f>+L80/K80-1</f>
        <v>9.0861754751366819E-2</v>
      </c>
      <c r="N80" s="2"/>
      <c r="O80" s="89" t="s">
        <v>0</v>
      </c>
      <c r="P80" s="104">
        <f>+SUM('[1]4.EXPORTACIONES POR ENVASE'!F307:F318)/1000</f>
        <v>57.332529999999998</v>
      </c>
      <c r="Q80" s="6">
        <f>+SUM(C78:C80)+SUM(B81:B89)</f>
        <v>52.466720000000009</v>
      </c>
      <c r="R80" s="6">
        <f t="shared" ref="R80" si="251">+SUM(D78:D80)+SUM(C81:C89)</f>
        <v>44.146000000000001</v>
      </c>
      <c r="S80" s="6">
        <f t="shared" ref="S80" si="252">+SUM(E78:E80)+SUM(D81:D89)</f>
        <v>72.753</v>
      </c>
      <c r="T80" s="6">
        <f t="shared" ref="T80" si="253">+SUM(F78:F80)+SUM(E81:E89)</f>
        <v>74.298000000000002</v>
      </c>
      <c r="U80" s="6">
        <f t="shared" ref="U80" si="254">+SUM(G78:G80)+SUM(F81:F89)</f>
        <v>80.295999999999992</v>
      </c>
      <c r="V80" s="6">
        <f>+SUM(H78:H80)+SUM(G81:G89)</f>
        <v>71.988000000000014</v>
      </c>
      <c r="W80" s="6">
        <f t="shared" ref="W80" si="255">+SUM(I78:I80)+SUM(H81:H89)</f>
        <v>54.347000000000001</v>
      </c>
      <c r="X80" s="6">
        <f t="shared" ref="X80" si="256">+SUM(J78:J80)+SUM(I81:I89)</f>
        <v>46.05</v>
      </c>
      <c r="Y80" s="67">
        <f t="shared" ref="Y80" si="257">+SUM(K78:K80)+SUM(J81:J89)</f>
        <v>51.402000000000001</v>
      </c>
      <c r="Z80" s="37">
        <f t="shared" ref="Z80" si="258">+SUM(L78:L80)+SUM(K81:K89)</f>
        <v>43.209999999999994</v>
      </c>
      <c r="AA80" s="78">
        <f>+Z80/Y80-1</f>
        <v>-0.1593712306914129</v>
      </c>
      <c r="AB80" s="7">
        <f>+POWER(Z80/U80,0.2)-1</f>
        <v>-0.11655794164448119</v>
      </c>
    </row>
    <row r="81" spans="1:29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6">
        <f>+'[1]4.EXPORTACIONES POR ENVASE'!F427/1000</f>
        <v>3.66</v>
      </c>
      <c r="L81" s="104">
        <f>+'[1]4.EXPORTACIONES POR ENVASE'!F439/1000</f>
        <v>4.9880000000000004</v>
      </c>
      <c r="M81" s="91">
        <f>+L81/K81-1</f>
        <v>0.36284153005464481</v>
      </c>
      <c r="N81" s="2"/>
      <c r="O81" s="89" t="s">
        <v>1</v>
      </c>
      <c r="P81" s="104">
        <f>+SUM('[1]4.EXPORTACIONES POR ENVASE'!F308:F319)/1000</f>
        <v>53.518909999999998</v>
      </c>
      <c r="Q81" s="6">
        <f>+SUM(C78:C81)+SUM(B82:B89)</f>
        <v>51.694710000000001</v>
      </c>
      <c r="R81" s="6">
        <f t="shared" ref="R81" si="259">+SUM(D78:D81)+SUM(C82:C89)</f>
        <v>46.423000000000002</v>
      </c>
      <c r="S81" s="6">
        <f t="shared" ref="S81" si="260">+SUM(E78:E81)+SUM(D82:D89)</f>
        <v>72.27000000000001</v>
      </c>
      <c r="T81" s="6">
        <f t="shared" ref="T81" si="261">+SUM(F78:F81)+SUM(E82:E89)</f>
        <v>75.545999999999992</v>
      </c>
      <c r="U81" s="6">
        <f t="shared" ref="U81" si="262">+SUM(G78:G81)+SUM(F82:F89)</f>
        <v>82.766999999999996</v>
      </c>
      <c r="V81" s="6">
        <f>+SUM(H78:H81)+SUM(G82:G89)</f>
        <v>70.272999999999996</v>
      </c>
      <c r="W81" s="6">
        <f t="shared" ref="W81" si="263">+SUM(I78:I81)+SUM(H82:H89)</f>
        <v>51.875</v>
      </c>
      <c r="X81" s="6">
        <f t="shared" ref="X81" si="264">+SUM(J78:J81)+SUM(I82:I89)</f>
        <v>46.989000000000004</v>
      </c>
      <c r="Y81" s="105">
        <f t="shared" ref="Y81" si="265">+SUM(K78:K81)+SUM(J82:J89)</f>
        <v>50.412999999999997</v>
      </c>
      <c r="Z81" s="90">
        <f t="shared" ref="Z81" si="266">+SUM(L78:L81)+SUM(K82:K89)</f>
        <v>44.537999999999997</v>
      </c>
      <c r="AA81" s="117">
        <f>+Z81/Y81-1</f>
        <v>-0.11653740106718502</v>
      </c>
      <c r="AB81" s="113">
        <f>+POWER(Z81/U81,0.2)-1</f>
        <v>-0.11656480018370474</v>
      </c>
    </row>
    <row r="82" spans="1:29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6">
        <f>+'[1]4.EXPORTACIONES POR ENVASE'!F428/1000</f>
        <v>3.1880000000000002</v>
      </c>
      <c r="L82" s="104"/>
      <c r="M82" s="91"/>
      <c r="N82" s="2"/>
      <c r="O82" s="89" t="s">
        <v>2</v>
      </c>
      <c r="P82" s="104">
        <f>+SUM('[1]4.EXPORTACIONES POR ENVASE'!F309:F320)/1000</f>
        <v>52.718890000000009</v>
      </c>
      <c r="Q82" s="6">
        <f>+SUM(C78:C82)+SUM(B83:B89)</f>
        <v>49.960880000000003</v>
      </c>
      <c r="R82" s="6">
        <f t="shared" ref="R82" si="267">+SUM(D78:D82)+SUM(C83:C89)</f>
        <v>48.558999999999997</v>
      </c>
      <c r="S82" s="6">
        <f t="shared" ref="S82" si="268">+SUM(E78:E82)+SUM(D83:D89)</f>
        <v>72.22399999999999</v>
      </c>
      <c r="T82" s="6">
        <f t="shared" ref="T82" si="269">+SUM(F78:F82)+SUM(E83:E89)</f>
        <v>77.724999999999994</v>
      </c>
      <c r="U82" s="6">
        <f t="shared" ref="U82" si="270">+SUM(G78:G82)+SUM(F83:F89)</f>
        <v>84.507000000000005</v>
      </c>
      <c r="V82" s="6">
        <f>+SUM(H78:H82)+SUM(G83:G89)</f>
        <v>66.427999999999997</v>
      </c>
      <c r="W82" s="6">
        <f t="shared" ref="W82" si="271">+SUM(I78:I82)+SUM(H83:H89)</f>
        <v>51.716999999999999</v>
      </c>
      <c r="X82" s="6">
        <f t="shared" ref="X82" si="272">+SUM(J78:J82)+SUM(I83:I89)</f>
        <v>46.359000000000009</v>
      </c>
      <c r="Y82" s="105">
        <f t="shared" ref="Y82" si="273">+SUM(K78:K82)+SUM(J83:J89)</f>
        <v>49.936999999999998</v>
      </c>
      <c r="Z82" s="90"/>
      <c r="AA82" s="117"/>
      <c r="AB82" s="113"/>
    </row>
    <row r="83" spans="1:29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6">
        <f>+'[1]4.EXPORTACIONES POR ENVASE'!F429/1000</f>
        <v>3.6949999999999998</v>
      </c>
      <c r="L83" s="104"/>
      <c r="M83" s="91"/>
      <c r="N83" s="2"/>
      <c r="O83" s="89" t="s">
        <v>3</v>
      </c>
      <c r="P83" s="104">
        <f>+SUM('[1]4.EXPORTACIONES POR ENVASE'!F310:F321)/1000</f>
        <v>50.804940000000002</v>
      </c>
      <c r="Q83" s="6">
        <f>+SUM(C78:C83)+SUM(B84:B89)</f>
        <v>50.282610000000005</v>
      </c>
      <c r="R83" s="6">
        <f>+SUM(D78:D83)+SUM(C84:C89)</f>
        <v>47.197000000000003</v>
      </c>
      <c r="S83" s="6">
        <f>+SUM(E78:E83)+SUM(D84:D89)</f>
        <v>73.378999999999991</v>
      </c>
      <c r="T83" s="6">
        <f t="shared" ref="T83" si="274">+SUM(F78:F83)+SUM(E84:E89)</f>
        <v>80.290999999999997</v>
      </c>
      <c r="U83" s="6">
        <f>+SUM(G78:G83)+SUM(F84:F89)</f>
        <v>84.718999999999994</v>
      </c>
      <c r="V83" s="6">
        <f>+SUM(H78:H83)+SUM(G84:G89)</f>
        <v>65.096999999999994</v>
      </c>
      <c r="W83" s="6">
        <f t="shared" ref="W83" si="275">+SUM(I78:I83)+SUM(H84:H89)</f>
        <v>48.695</v>
      </c>
      <c r="X83" s="6">
        <f t="shared" ref="X83" si="276">+SUM(J78:J83)+SUM(I84:I89)</f>
        <v>46.096000000000004</v>
      </c>
      <c r="Y83" s="105">
        <f t="shared" ref="Y83" si="277">+SUM(K78:K83)+SUM(J84:J89)</f>
        <v>51.463999999999999</v>
      </c>
      <c r="Z83" s="105"/>
      <c r="AA83" s="117"/>
      <c r="AB83" s="113"/>
      <c r="AC83" s="4"/>
    </row>
    <row r="84" spans="1:29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6">
        <f>+'[1]4.EXPORTACIONES POR ENVASE'!F430/1000</f>
        <v>2.097</v>
      </c>
      <c r="L84" s="104"/>
      <c r="M84" s="91"/>
      <c r="N84" s="2"/>
      <c r="O84" s="89" t="s">
        <v>4</v>
      </c>
      <c r="P84" s="104">
        <f>+SUM('[1]4.EXPORTACIONES POR ENVASE'!F311:F322)/1000</f>
        <v>50.86777</v>
      </c>
      <c r="Q84" s="6">
        <f t="shared" ref="Q84:V84" si="278">+SUM(C78:C84)+SUM(B85:B89)</f>
        <v>50.324610000000007</v>
      </c>
      <c r="R84" s="6">
        <f t="shared" si="278"/>
        <v>49.039000000000001</v>
      </c>
      <c r="S84" s="6">
        <f t="shared" si="278"/>
        <v>73.459000000000003</v>
      </c>
      <c r="T84" s="6">
        <f t="shared" si="278"/>
        <v>82.415000000000006</v>
      </c>
      <c r="U84" s="6">
        <f t="shared" si="278"/>
        <v>82.75200000000001</v>
      </c>
      <c r="V84" s="6">
        <f t="shared" si="278"/>
        <v>62.551000000000002</v>
      </c>
      <c r="W84" s="6">
        <f t="shared" ref="W84" si="279">+SUM(I78:I84)+SUM(H85:H89)</f>
        <v>49.564999999999998</v>
      </c>
      <c r="X84" s="6">
        <f t="shared" ref="X84" si="280">+SUM(J78:J84)+SUM(I85:I89)</f>
        <v>48.569000000000003</v>
      </c>
      <c r="Y84" s="105">
        <f t="shared" ref="Y84" si="281">+SUM(K78:K84)+SUM(J85:J89)</f>
        <v>47.603000000000002</v>
      </c>
      <c r="Z84" s="90"/>
      <c r="AA84" s="117"/>
      <c r="AB84" s="113"/>
    </row>
    <row r="85" spans="1:29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6">
        <f>+'[1]4.EXPORTACIONES POR ENVASE'!F431/1000</f>
        <v>4.7640000000000002</v>
      </c>
      <c r="L85" s="104"/>
      <c r="M85" s="91"/>
      <c r="N85" s="2"/>
      <c r="O85" s="89" t="s">
        <v>5</v>
      </c>
      <c r="P85" s="104">
        <f>+SUM('[1]4.EXPORTACIONES POR ENVASE'!F312:F323)/1000</f>
        <v>52.265370000000004</v>
      </c>
      <c r="Q85" s="6">
        <f>+SUM(C78:C85)+SUM(B86:B89)</f>
        <v>49.978350000000006</v>
      </c>
      <c r="R85" s="6">
        <f>+SUM(D78:D85)+SUM(C86:C89)</f>
        <v>51.697000000000003</v>
      </c>
      <c r="S85" s="6">
        <f>+SUM(E78:E85)+SUM(D86:D89)</f>
        <v>73.350999999999999</v>
      </c>
      <c r="T85" s="6">
        <f t="shared" ref="T85" si="282">+SUM(F78:F85)+SUM(E86:E89)</f>
        <v>83.611000000000004</v>
      </c>
      <c r="U85" s="6">
        <f t="shared" ref="U85" si="283">+SUM(G78:G85)+SUM(F86:F89)</f>
        <v>78.921999999999997</v>
      </c>
      <c r="V85" s="6">
        <f>+SUM(H78:H85)+SUM(G86:G89)</f>
        <v>62.572000000000003</v>
      </c>
      <c r="W85" s="6">
        <f t="shared" ref="W85" si="284">+SUM(I78:I85)+SUM(H86:H89)</f>
        <v>48.338999999999999</v>
      </c>
      <c r="X85" s="6">
        <f t="shared" ref="X85" si="285">+SUM(J78:J85)+SUM(I86:I89)</f>
        <v>50.626000000000005</v>
      </c>
      <c r="Y85" s="105">
        <f t="shared" ref="Y85" si="286">+SUM(K78:K85)+SUM(J86:J89)</f>
        <v>47.502000000000002</v>
      </c>
      <c r="Z85" s="90"/>
      <c r="AA85" s="117"/>
      <c r="AB85" s="113"/>
    </row>
    <row r="86" spans="1:29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6">
        <f>+'[1]4.EXPORTACIONES POR ENVASE'!F432/1000</f>
        <v>3.657</v>
      </c>
      <c r="L86" s="104"/>
      <c r="M86" s="91"/>
      <c r="N86" s="2"/>
      <c r="O86" s="89" t="s">
        <v>6</v>
      </c>
      <c r="P86" s="104">
        <f>+SUM('[1]4.EXPORTACIONES POR ENVASE'!F313:F324)/1000</f>
        <v>51.94473</v>
      </c>
      <c r="Q86" s="6">
        <f t="shared" ref="Q86:V86" si="287">+SUM(C78:C86)+SUM(B87:B89)</f>
        <v>50.186000000000007</v>
      </c>
      <c r="R86" s="6">
        <f t="shared" si="287"/>
        <v>56.774000000000001</v>
      </c>
      <c r="S86" s="6">
        <f t="shared" si="287"/>
        <v>68.522999999999996</v>
      </c>
      <c r="T86" s="6">
        <f t="shared" si="287"/>
        <v>85.174999999999997</v>
      </c>
      <c r="U86" s="6">
        <f t="shared" si="287"/>
        <v>77.83</v>
      </c>
      <c r="V86" s="6">
        <f t="shared" si="287"/>
        <v>63.664000000000001</v>
      </c>
      <c r="W86" s="6">
        <f t="shared" ref="W86" si="288">+SUM(I78:I86)+SUM(H87:H89)</f>
        <v>47.634</v>
      </c>
      <c r="X86" s="6">
        <f t="shared" ref="X86" si="289">+SUM(J78:J86)+SUM(I87:I89)</f>
        <v>49.378</v>
      </c>
      <c r="Y86" s="105">
        <f t="shared" ref="Y86" si="290">+SUM(K78:K86)+SUM(J87:J89)</f>
        <v>47.149000000000001</v>
      </c>
      <c r="Z86" s="90"/>
      <c r="AA86" s="117"/>
      <c r="AB86" s="113"/>
    </row>
    <row r="87" spans="1:29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6">
        <f>+'[1]4.EXPORTACIONES POR ENVASE'!F433/1000</f>
        <v>3.0720000000000001</v>
      </c>
      <c r="L87" s="104"/>
      <c r="M87" s="91"/>
      <c r="N87" s="2"/>
      <c r="O87" s="89" t="s">
        <v>7</v>
      </c>
      <c r="P87" s="104">
        <f>+SUM('[1]4.EXPORTACIONES POR ENVASE'!F314:F325)/1000</f>
        <v>54.486280000000001</v>
      </c>
      <c r="Q87" s="6">
        <f t="shared" ref="Q87:V87" si="291">+SUM(C78:C87)+SUM(B88:B89)</f>
        <v>48.314000000000007</v>
      </c>
      <c r="R87" s="6">
        <f t="shared" si="291"/>
        <v>61.71</v>
      </c>
      <c r="S87" s="6">
        <f t="shared" si="291"/>
        <v>64.951999999999998</v>
      </c>
      <c r="T87" s="6">
        <f t="shared" si="291"/>
        <v>86.085999999999984</v>
      </c>
      <c r="U87" s="6">
        <f t="shared" si="291"/>
        <v>75.586000000000013</v>
      </c>
      <c r="V87" s="6">
        <f t="shared" si="291"/>
        <v>61.962000000000003</v>
      </c>
      <c r="W87" s="6">
        <f t="shared" ref="W87" si="292">+SUM(I78:I87)+SUM(H88:H89)</f>
        <v>48.534999999999997</v>
      </c>
      <c r="X87" s="6">
        <f t="shared" ref="X87" si="293">+SUM(J78:J87)+SUM(I88:I89)</f>
        <v>50.995000000000005</v>
      </c>
      <c r="Y87" s="105">
        <f t="shared" ref="Y87" si="294">+SUM(K78:K87)+SUM(J88:J89)</f>
        <v>44.379000000000005</v>
      </c>
      <c r="Z87" s="105"/>
      <c r="AA87" s="117"/>
      <c r="AB87" s="113"/>
    </row>
    <row r="88" spans="1:29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6">
        <f>+'[1]4.EXPORTACIONES POR ENVASE'!F434/1000</f>
        <v>4.6360000000000001</v>
      </c>
      <c r="L88" s="104"/>
      <c r="M88" s="91"/>
      <c r="N88" s="2"/>
      <c r="O88" s="89" t="s">
        <v>8</v>
      </c>
      <c r="P88" s="104">
        <f>+SUM('[1]4.EXPORTACIONES POR ENVASE'!F315:F326)/1000</f>
        <v>53.361120000000007</v>
      </c>
      <c r="Q88" s="6">
        <f t="shared" ref="Q88:V88" si="295">+SUM(C78:C88)+SUM(B89)</f>
        <v>48.896999999999998</v>
      </c>
      <c r="R88" s="6">
        <f t="shared" si="295"/>
        <v>64.774000000000001</v>
      </c>
      <c r="S88" s="6">
        <f t="shared" si="295"/>
        <v>64.7</v>
      </c>
      <c r="T88" s="6">
        <f t="shared" si="295"/>
        <v>87.171999999999997</v>
      </c>
      <c r="U88" s="6">
        <f t="shared" si="295"/>
        <v>74.811000000000007</v>
      </c>
      <c r="V88" s="6">
        <f t="shared" si="295"/>
        <v>61.039000000000001</v>
      </c>
      <c r="W88" s="6">
        <f t="shared" ref="W88" si="296">+SUM(I78:I88)+SUM(H89)</f>
        <v>46.742000000000004</v>
      </c>
      <c r="X88" s="6">
        <f t="shared" ref="X88" si="297">+SUM(J78:J88)+SUM(I89)</f>
        <v>52.099000000000004</v>
      </c>
      <c r="Y88" s="105">
        <f t="shared" ref="Y88" si="298">+SUM(K78:K88)+SUM(J89)</f>
        <v>44.253000000000007</v>
      </c>
      <c r="Z88" s="90"/>
      <c r="AA88" s="117"/>
      <c r="AB88" s="113"/>
    </row>
    <row r="89" spans="1:29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244">
        <f>+'[1]4.EXPORTACIONES POR ENVASE'!F423/1000</f>
        <v>5.0270000000000001</v>
      </c>
      <c r="K89" s="6">
        <f>+'[1]4.EXPORTACIONES POR ENVASE'!F435/1000</f>
        <v>2.56</v>
      </c>
      <c r="L89" s="104"/>
      <c r="M89" s="91"/>
      <c r="N89" s="2"/>
      <c r="O89" s="89" t="s">
        <v>9</v>
      </c>
      <c r="P89" s="104">
        <f>+SUM('[1]4.EXPORTACIONES POR ENVASE'!F316:F327)/1000</f>
        <v>55.348870000000005</v>
      </c>
      <c r="Q89" s="6">
        <f t="shared" ref="Q89:V89" si="299">+SUM(C78:C89)</f>
        <v>45.655000000000001</v>
      </c>
      <c r="R89" s="6">
        <f t="shared" si="299"/>
        <v>67.075999999999993</v>
      </c>
      <c r="S89" s="6">
        <f t="shared" si="299"/>
        <v>67.055000000000007</v>
      </c>
      <c r="T89" s="6">
        <f t="shared" si="299"/>
        <v>85.994</v>
      </c>
      <c r="U89" s="6">
        <f t="shared" si="299"/>
        <v>74.798000000000002</v>
      </c>
      <c r="V89" s="6">
        <f t="shared" si="299"/>
        <v>57.429000000000002</v>
      </c>
      <c r="W89" s="6">
        <f t="shared" ref="W89" si="300">+SUM(I78:I89)</f>
        <v>48.047000000000004</v>
      </c>
      <c r="X89" s="6">
        <f t="shared" ref="X89" si="301">+SUM(J78:J89)</f>
        <v>52.267000000000003</v>
      </c>
      <c r="Y89" s="105">
        <f t="shared" ref="Y89" si="302">+SUM(K78:K89)</f>
        <v>41.786000000000008</v>
      </c>
      <c r="Z89" s="90"/>
      <c r="AA89" s="117"/>
      <c r="AB89" s="113"/>
    </row>
    <row r="90" spans="1:29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303">SUM(G78:G89)</f>
        <v>74.798000000000002</v>
      </c>
      <c r="H90" s="83">
        <f t="shared" si="303"/>
        <v>57.429000000000002</v>
      </c>
      <c r="I90" s="83">
        <f t="shared" ref="I90:J90" si="304">SUM(I78:I89)</f>
        <v>48.047000000000004</v>
      </c>
      <c r="J90" s="83">
        <f t="shared" si="304"/>
        <v>52.267000000000003</v>
      </c>
      <c r="K90" s="83">
        <f t="shared" ref="K90" si="305">SUM(K78:K89)</f>
        <v>41.786000000000008</v>
      </c>
      <c r="L90" s="106"/>
      <c r="M90" s="94"/>
      <c r="N90" s="3"/>
      <c r="O90" s="92" t="s">
        <v>14</v>
      </c>
      <c r="P90" s="106">
        <f t="shared" ref="P90:Y90" si="306">+AVERAGE(P78:P89)</f>
        <v>54.559153333333335</v>
      </c>
      <c r="Q90" s="83">
        <f t="shared" si="306"/>
        <v>50.748168333333332</v>
      </c>
      <c r="R90" s="83">
        <f t="shared" si="306"/>
        <v>51.803166666666662</v>
      </c>
      <c r="S90" s="83">
        <f t="shared" si="306"/>
        <v>70.407750000000007</v>
      </c>
      <c r="T90" s="83">
        <f t="shared" si="306"/>
        <v>80.130833333333342</v>
      </c>
      <c r="U90" s="83">
        <f t="shared" si="306"/>
        <v>79.908083333333352</v>
      </c>
      <c r="V90" s="83">
        <f t="shared" si="306"/>
        <v>65.731499999999997</v>
      </c>
      <c r="W90" s="83">
        <f t="shared" si="306"/>
        <v>50.823083333333329</v>
      </c>
      <c r="X90" s="83">
        <f t="shared" si="306"/>
        <v>48.588583333333339</v>
      </c>
      <c r="Y90" s="107">
        <f t="shared" si="306"/>
        <v>48.169250000000012</v>
      </c>
      <c r="Z90" s="107">
        <f t="shared" ref="Z90" si="307">+AVERAGE(Z78:Z89)</f>
        <v>43.159750000000003</v>
      </c>
      <c r="AA90" s="119">
        <f>+Z90/Y90-1</f>
        <v>-0.10399788246651154</v>
      </c>
      <c r="AB90" s="173">
        <f>+POWER(Z90/U90,0.2)-1</f>
        <v>-0.1159076323947914</v>
      </c>
    </row>
    <row r="91" spans="1:29" ht="25.5" x14ac:dyDescent="0.25">
      <c r="A91" s="95" t="s">
        <v>15</v>
      </c>
      <c r="B91" s="108">
        <f t="shared" ref="B91:G91" si="308">+B90/B$108</f>
        <v>6.6939684564817081E-2</v>
      </c>
      <c r="C91" s="84">
        <f t="shared" si="308"/>
        <v>5.6391279268685826E-2</v>
      </c>
      <c r="D91" s="84">
        <f t="shared" si="308"/>
        <v>8.1687530217541951E-2</v>
      </c>
      <c r="E91" s="84">
        <f t="shared" si="308"/>
        <v>8.3937416522608846E-2</v>
      </c>
      <c r="F91" s="84">
        <f t="shared" si="308"/>
        <v>0.108679689761027</v>
      </c>
      <c r="G91" s="84">
        <f t="shared" si="308"/>
        <v>8.3350048362150042E-2</v>
      </c>
      <c r="H91" s="84">
        <f t="shared" ref="H91:I91" si="309">+H90/H$108</f>
        <v>6.9625931413080627E-2</v>
      </c>
      <c r="I91" s="84">
        <f t="shared" si="309"/>
        <v>6.9585934218720571E-2</v>
      </c>
      <c r="J91" s="84">
        <f t="shared" ref="J91:K91" si="310">+J90/J$108</f>
        <v>7.2885610296886102E-2</v>
      </c>
      <c r="K91" s="84">
        <f t="shared" si="310"/>
        <v>6.139402309658841E-2</v>
      </c>
      <c r="L91" s="108"/>
      <c r="M91" s="97"/>
      <c r="N91" s="3"/>
      <c r="O91" s="95" t="s">
        <v>15</v>
      </c>
      <c r="P91" s="108">
        <f t="shared" ref="P91:X91" si="311">+P90/P$108</f>
        <v>6.756011385001072E-2</v>
      </c>
      <c r="Q91" s="84">
        <f t="shared" si="311"/>
        <v>6.2064367197316575E-2</v>
      </c>
      <c r="R91" s="84">
        <f t="shared" si="311"/>
        <v>6.3600197746055118E-2</v>
      </c>
      <c r="S91" s="84">
        <f t="shared" si="311"/>
        <v>8.5913487888731488E-2</v>
      </c>
      <c r="T91" s="84">
        <f t="shared" si="311"/>
        <v>0.10155540074867761</v>
      </c>
      <c r="U91" s="84">
        <f t="shared" si="311"/>
        <v>9.4303820934490953E-2</v>
      </c>
      <c r="V91" s="84">
        <f t="shared" si="311"/>
        <v>7.5472315536660145E-2</v>
      </c>
      <c r="W91" s="84">
        <f t="shared" si="311"/>
        <v>6.7923270427783497E-2</v>
      </c>
      <c r="X91" s="84">
        <f t="shared" si="311"/>
        <v>7.0183900469519278E-2</v>
      </c>
      <c r="Y91" s="109">
        <f t="shared" ref="Y91:Z91" si="312">+Y90/Y$108</f>
        <v>6.8817736594119036E-2</v>
      </c>
      <c r="Z91" s="109">
        <f t="shared" si="312"/>
        <v>6.326634942913735E-2</v>
      </c>
      <c r="AA91" s="118"/>
      <c r="AB91" s="114"/>
    </row>
    <row r="92" spans="1:29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13">+D90/C90-1</f>
        <v>0.46919285948965039</v>
      </c>
      <c r="E92" s="85">
        <f t="shared" ref="E92" si="314">+E90/D90-1</f>
        <v>-3.1307770290400772E-4</v>
      </c>
      <c r="F92" s="85">
        <f t="shared" ref="F92:K92" si="315">+F90/E90-1</f>
        <v>0.28243978823353943</v>
      </c>
      <c r="G92" s="85">
        <f t="shared" si="315"/>
        <v>-0.13019512989278315</v>
      </c>
      <c r="H92" s="85">
        <f t="shared" si="315"/>
        <v>-0.23221209123238584</v>
      </c>
      <c r="I92" s="85">
        <f t="shared" si="315"/>
        <v>-0.16336694004771102</v>
      </c>
      <c r="J92" s="85">
        <f t="shared" si="315"/>
        <v>8.7830665806397867E-2</v>
      </c>
      <c r="K92" s="85">
        <f t="shared" si="315"/>
        <v>-0.20052805785677374</v>
      </c>
      <c r="L92" s="198"/>
      <c r="M92" s="101"/>
      <c r="N92" s="2"/>
      <c r="O92" s="98" t="s">
        <v>12</v>
      </c>
      <c r="P92" s="110"/>
      <c r="Q92" s="85">
        <f>+Q90/P90-1</f>
        <v>-6.9850515764357524E-2</v>
      </c>
      <c r="R92" s="85">
        <f t="shared" ref="R92" si="316">+R90/Q90-1</f>
        <v>2.0788894811014647E-2</v>
      </c>
      <c r="S92" s="85">
        <f t="shared" ref="S92" si="317">+S90/R90-1</f>
        <v>0.35913988527084917</v>
      </c>
      <c r="T92" s="85">
        <f t="shared" ref="T92" si="318">+T90/S90-1</f>
        <v>0.13809677675161236</v>
      </c>
      <c r="U92" s="85">
        <f t="shared" ref="U92" si="319">+U90/T90-1</f>
        <v>-2.7798288216145384E-3</v>
      </c>
      <c r="V92" s="85">
        <f t="shared" ref="V92" si="320">+V90/U90-1</f>
        <v>-0.17741112966251871</v>
      </c>
      <c r="W92" s="85">
        <f t="shared" ref="W92" si="321">+W90/V90-1</f>
        <v>-0.22680779636348891</v>
      </c>
      <c r="X92" s="85">
        <f t="shared" ref="X92:Z92" si="322">+X90/W90-1</f>
        <v>-4.3966242373462028E-2</v>
      </c>
      <c r="Y92" s="111">
        <f t="shared" si="322"/>
        <v>-8.6302852350430559E-3</v>
      </c>
      <c r="Z92" s="111">
        <f t="shared" si="322"/>
        <v>-0.10399788246651154</v>
      </c>
      <c r="AA92" s="99"/>
      <c r="AB92" s="115"/>
    </row>
    <row r="93" spans="1:29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9" ht="15.75" thickBot="1" x14ac:dyDescent="0.3">
      <c r="A94" s="291" t="s">
        <v>43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3"/>
      <c r="N94" s="2"/>
      <c r="O94" s="291" t="s">
        <v>44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3"/>
    </row>
    <row r="95" spans="1:29" ht="51" x14ac:dyDescent="0.25">
      <c r="A95" s="86"/>
      <c r="B95" s="102">
        <v>2016</v>
      </c>
      <c r="C95" s="82">
        <f>+B95+1</f>
        <v>2017</v>
      </c>
      <c r="D95" s="82">
        <f t="shared" ref="D95" si="323">+C95+1</f>
        <v>2018</v>
      </c>
      <c r="E95" s="82">
        <f t="shared" ref="E95" si="324">+D95+1</f>
        <v>2019</v>
      </c>
      <c r="F95" s="82">
        <f t="shared" ref="F95" si="325">+E95+1</f>
        <v>2020</v>
      </c>
      <c r="G95" s="82">
        <f t="shared" ref="G95" si="326">+F95+1</f>
        <v>2021</v>
      </c>
      <c r="H95" s="82">
        <v>2022</v>
      </c>
      <c r="I95" s="82">
        <v>2023</v>
      </c>
      <c r="J95" s="82">
        <v>2024</v>
      </c>
      <c r="K95" s="82">
        <v>2025</v>
      </c>
      <c r="L95" s="102">
        <v>2026</v>
      </c>
      <c r="M95" s="88" t="s">
        <v>16</v>
      </c>
      <c r="N95" s="2"/>
      <c r="O95" s="86"/>
      <c r="P95" s="102">
        <v>2016</v>
      </c>
      <c r="Q95" s="82">
        <f>+P95+1</f>
        <v>2017</v>
      </c>
      <c r="R95" s="82">
        <f t="shared" ref="R95" si="327">+Q95+1</f>
        <v>2018</v>
      </c>
      <c r="S95" s="82">
        <f t="shared" ref="S95" si="328">+R95+1</f>
        <v>2019</v>
      </c>
      <c r="T95" s="82">
        <f t="shared" ref="T95" si="329">+S95+1</f>
        <v>2020</v>
      </c>
      <c r="U95" s="82">
        <f t="shared" ref="U95" si="330">+T95+1</f>
        <v>2021</v>
      </c>
      <c r="V95" s="82">
        <v>2022</v>
      </c>
      <c r="W95" s="82">
        <v>2023</v>
      </c>
      <c r="X95" s="82">
        <v>2024</v>
      </c>
      <c r="Y95" s="103">
        <v>2025</v>
      </c>
      <c r="Z95" s="87">
        <v>2026</v>
      </c>
      <c r="AA95" s="116" t="s">
        <v>16</v>
      </c>
      <c r="AB95" s="112" t="s">
        <v>21</v>
      </c>
    </row>
    <row r="96" spans="1:29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6">
        <f>+'[1]4.EXPORTACIONES POR ENVASE'!G424/1000</f>
        <v>38.661000000000001</v>
      </c>
      <c r="L96" s="104">
        <f>+'[1]4.EXPORTACIONES POR ENVASE'!G436/1000</f>
        <v>40.771999999999998</v>
      </c>
      <c r="M96" s="91">
        <f>+L96/K96-1</f>
        <v>5.4602829725045821E-2</v>
      </c>
      <c r="N96" s="2"/>
      <c r="O96" s="89" t="s">
        <v>10</v>
      </c>
      <c r="P96" s="104">
        <f>+SUM('[1]4.EXPORTACIONES POR ENVASE'!G305:G316)/1000</f>
        <v>810.80398000000002</v>
      </c>
      <c r="Q96" s="6">
        <f>+SUM(C96)+SUM(B97:B107)</f>
        <v>834.30980999999997</v>
      </c>
      <c r="R96" s="6">
        <f t="shared" ref="R96" si="331">+SUM(D96)+SUM(C97:C107)</f>
        <v>804.50100000000009</v>
      </c>
      <c r="S96" s="6">
        <f t="shared" ref="S96" si="332">+SUM(E96)+SUM(D97:D107)</f>
        <v>826.70799999999986</v>
      </c>
      <c r="T96" s="6">
        <f t="shared" ref="T96" si="333">+SUM(F96)+SUM(E97:E107)</f>
        <v>799.37900000000002</v>
      </c>
      <c r="U96" s="6">
        <f t="shared" ref="U96:Z96" si="334">+SUM(G96)+SUM(F97:F107)</f>
        <v>787.5390000000001</v>
      </c>
      <c r="V96" s="6">
        <f t="shared" si="334"/>
        <v>888.06799999999987</v>
      </c>
      <c r="W96" s="6">
        <f t="shared" si="334"/>
        <v>831.46500000000015</v>
      </c>
      <c r="X96" s="6">
        <f t="shared" si="334"/>
        <v>677.4190000000001</v>
      </c>
      <c r="Y96" s="105">
        <f t="shared" si="334"/>
        <v>712.16000000000008</v>
      </c>
      <c r="Z96" s="90">
        <f t="shared" si="334"/>
        <v>682.73099999999999</v>
      </c>
      <c r="AA96" s="117">
        <f>+Z96/Y96-1</f>
        <v>-4.1323578971017905E-2</v>
      </c>
      <c r="AB96" s="113">
        <f>+POWER(Z96/U96,0.2)-1</f>
        <v>-2.8158343269293229E-2</v>
      </c>
    </row>
    <row r="97" spans="1:28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6">
        <f>+'[1]4.EXPORTACIONES POR ENVASE'!G425/1000</f>
        <v>50.302</v>
      </c>
      <c r="L97" s="104">
        <f>+'[1]4.EXPORTACIONES POR ENVASE'!G437/1000</f>
        <v>45.960999999999999</v>
      </c>
      <c r="M97" s="91">
        <f>+L97/K97-1</f>
        <v>-8.6298755516679315E-2</v>
      </c>
      <c r="N97" s="2"/>
      <c r="O97" s="89" t="s">
        <v>11</v>
      </c>
      <c r="P97" s="104">
        <f>+SUM('[1]4.EXPORTACIONES POR ENVASE'!G306:G317)/1000</f>
        <v>810.49446</v>
      </c>
      <c r="Q97" s="6">
        <f>+SUM(C96:C97)+SUM(B98:B107)</f>
        <v>823.03733</v>
      </c>
      <c r="R97" s="6">
        <f t="shared" ref="R97" si="335">+SUM(D96:D97)+SUM(C98:C107)</f>
        <v>812.54399999999998</v>
      </c>
      <c r="S97" s="6">
        <f t="shared" ref="S97" si="336">+SUM(E96:E97)+SUM(D98:D107)</f>
        <v>829.87899999999991</v>
      </c>
      <c r="T97" s="6">
        <f t="shared" ref="T97" si="337">+SUM(F96:F97)+SUM(E98:E107)</f>
        <v>798.87000000000012</v>
      </c>
      <c r="U97" s="6">
        <f>+SUM(G96:G97)+SUM(F98:F107)</f>
        <v>793.41700000000003</v>
      </c>
      <c r="V97" s="6">
        <f>+SUM(H96:H97)+SUM(G98:G107)</f>
        <v>888.69699999999989</v>
      </c>
      <c r="W97" s="6">
        <f t="shared" ref="W97" si="338">+SUM(I96:I97)+SUM(H98:H107)</f>
        <v>816.59899999999993</v>
      </c>
      <c r="X97" s="6">
        <f t="shared" ref="X97" si="339">+SUM(J96:J97)+SUM(I98:I107)</f>
        <v>675.98200000000008</v>
      </c>
      <c r="Y97" s="105">
        <f t="shared" ref="Y97" si="340">+SUM(K96:K97)+SUM(J98:J107)</f>
        <v>714.53899999999999</v>
      </c>
      <c r="Z97" s="90">
        <f t="shared" ref="Z97" si="341">+SUM(L96:L97)+SUM(K98:K107)</f>
        <v>678.3900000000001</v>
      </c>
      <c r="AA97" s="117">
        <f>+Z97/Y97-1</f>
        <v>-5.0590660551768196E-2</v>
      </c>
      <c r="AB97" s="113">
        <f>+POWER(Z97/U97,0.2)-1</f>
        <v>-3.0839763642002249E-2</v>
      </c>
    </row>
    <row r="98" spans="1:28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6">
        <f>+'[1]4.EXPORTACIONES POR ENVASE'!G426/1000</f>
        <v>53.012999999999998</v>
      </c>
      <c r="L98" s="104">
        <f>+'[1]4.EXPORTACIONES POR ENVASE'!G438/1000</f>
        <v>57.421999999999997</v>
      </c>
      <c r="M98" s="91">
        <f>+L98/K98-1</f>
        <v>8.3168279478618379E-2</v>
      </c>
      <c r="N98" s="2"/>
      <c r="O98" s="89" t="s">
        <v>0</v>
      </c>
      <c r="P98" s="104">
        <f>+SUM('[1]4.EXPORTACIONES POR ENVASE'!G307:G318)/1000</f>
        <v>804.22006999999996</v>
      </c>
      <c r="Q98" s="6">
        <f>+SUM(C96:C98)+SUM(B99:B107)</f>
        <v>821.34471999999994</v>
      </c>
      <c r="R98" s="6">
        <f t="shared" ref="R98" si="342">+SUM(D96:D98)+SUM(C99:C107)</f>
        <v>812.06399999999996</v>
      </c>
      <c r="S98" s="6">
        <f t="shared" ref="S98" si="343">+SUM(E96:E98)+SUM(D99:D107)</f>
        <v>825.577</v>
      </c>
      <c r="T98" s="6">
        <f t="shared" ref="T98" si="344">+SUM(F96:F98)+SUM(E99:E107)</f>
        <v>794.38100000000009</v>
      </c>
      <c r="U98" s="6">
        <f t="shared" ref="U98" si="345">+SUM(G96:G98)+SUM(F99:F107)</f>
        <v>810.49600000000009</v>
      </c>
      <c r="V98" s="6">
        <f>+SUM(H96:H98)+SUM(G99:G107)</f>
        <v>885.94999999999993</v>
      </c>
      <c r="W98" s="6">
        <f t="shared" ref="W98" si="346">+SUM(I96:I98)+SUM(H99:H107)</f>
        <v>807.495</v>
      </c>
      <c r="X98" s="6">
        <f t="shared" ref="X98" si="347">+SUM(J96:J98)+SUM(I99:I107)</f>
        <v>664.85</v>
      </c>
      <c r="Y98" s="67">
        <f t="shared" ref="Y98" si="348">+SUM(K96:K98)+SUM(J99:J107)</f>
        <v>714.74500000000012</v>
      </c>
      <c r="Z98" s="37">
        <f t="shared" ref="Z98" si="349">+SUM(L96:L98)+SUM(K99:K107)</f>
        <v>682.79899999999998</v>
      </c>
      <c r="AA98" s="78">
        <f>+Z98/Y98-1</f>
        <v>-4.4695660690176386E-2</v>
      </c>
      <c r="AB98" s="7">
        <f>+POWER(Z98/U98,0.2)-1</f>
        <v>-3.3707964152352887E-2</v>
      </c>
    </row>
    <row r="99" spans="1:28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6">
        <f>+'[1]4.EXPORTACIONES POR ENVASE'!G427/1000</f>
        <v>59.098999999999997</v>
      </c>
      <c r="L99" s="104">
        <f>+'[1]4.EXPORTACIONES POR ENVASE'!G439/1000</f>
        <v>61.145000000000003</v>
      </c>
      <c r="M99" s="91">
        <f>+L99/K99-1</f>
        <v>3.4619875124790811E-2</v>
      </c>
      <c r="N99" s="2"/>
      <c r="O99" s="89" t="s">
        <v>1</v>
      </c>
      <c r="P99" s="104">
        <f>+SUM('[1]4.EXPORTACIONES POR ENVASE'!G308:G319)/1000</f>
        <v>801.99652999999989</v>
      </c>
      <c r="Q99" s="6">
        <f>+SUM(C96:C99)+SUM(B100:B107)</f>
        <v>811.44742999999994</v>
      </c>
      <c r="R99" s="6">
        <f t="shared" ref="R99" si="350">+SUM(D96:D99)+SUM(C100:C107)</f>
        <v>811.40599999999995</v>
      </c>
      <c r="S99" s="6">
        <f t="shared" ref="S99" si="351">+SUM(E96:E99)+SUM(D100:D107)</f>
        <v>831.28700000000003</v>
      </c>
      <c r="T99" s="6">
        <f t="shared" ref="T99" si="352">+SUM(F96:F99)+SUM(E100:E107)</f>
        <v>792.64600000000019</v>
      </c>
      <c r="U99" s="6">
        <f t="shared" ref="U99" si="353">+SUM(G96:G99)+SUM(F100:F107)</f>
        <v>817.17599999999993</v>
      </c>
      <c r="V99" s="6">
        <f>+SUM(H96:H99)+SUM(G100:G107)</f>
        <v>885.66499999999996</v>
      </c>
      <c r="W99" s="6">
        <f t="shared" ref="W99" si="354">+SUM(I96:I99)+SUM(H100:H107)</f>
        <v>785.80599999999993</v>
      </c>
      <c r="X99" s="6">
        <f t="shared" ref="X99" si="355">+SUM(J96:J99)+SUM(I100:I107)</f>
        <v>678.45099999999991</v>
      </c>
      <c r="Y99" s="105">
        <f t="shared" ref="Y99" si="356">+SUM(K96:K99)+SUM(J100:J107)</f>
        <v>709.11699999999996</v>
      </c>
      <c r="Z99" s="90">
        <f t="shared" ref="Z99" si="357">+SUM(L96:L99)+SUM(K100:K107)</f>
        <v>684.84500000000003</v>
      </c>
      <c r="AA99" s="117">
        <f>+Z99/Y99-1</f>
        <v>-3.422848415705726E-2</v>
      </c>
      <c r="AB99" s="113">
        <f>+POWER(Z99/U99,0.2)-1</f>
        <v>-3.4715489661281573E-2</v>
      </c>
    </row>
    <row r="100" spans="1:28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6">
        <f>+'[1]4.EXPORTACIONES POR ENVASE'!G428/1000</f>
        <v>58.402999999999999</v>
      </c>
      <c r="L100" s="104"/>
      <c r="M100" s="91"/>
      <c r="N100" s="2"/>
      <c r="O100" s="89" t="s">
        <v>2</v>
      </c>
      <c r="P100" s="104">
        <f>+SUM('[1]4.EXPORTACIONES POR ENVASE'!G309:G320)/1000</f>
        <v>810.56780999999989</v>
      </c>
      <c r="Q100" s="6">
        <f>+SUM(C96:C100)+SUM(B101:B107)</f>
        <v>808.26859999999999</v>
      </c>
      <c r="R100" s="6">
        <f t="shared" ref="R100" si="358">+SUM(D96:D100)+SUM(C101:C107)</f>
        <v>813.50699999999995</v>
      </c>
      <c r="S100" s="6">
        <f t="shared" ref="S100" si="359">+SUM(E96:E100)+SUM(D101:D107)</f>
        <v>833.89599999999996</v>
      </c>
      <c r="T100" s="6">
        <f t="shared" ref="T100" si="360">+SUM(F96:F100)+SUM(E101:E107)</f>
        <v>780.74</v>
      </c>
      <c r="U100" s="6">
        <f t="shared" ref="U100" si="361">+SUM(G96:G100)+SUM(F101:F107)</f>
        <v>831.59300000000007</v>
      </c>
      <c r="V100" s="6">
        <f>+SUM(H96:H100)+SUM(G101:G107)</f>
        <v>888.01199999999994</v>
      </c>
      <c r="W100" s="6">
        <f t="shared" ref="W100" si="362">+SUM(I96:I100)+SUM(H101:H107)</f>
        <v>767.74900000000002</v>
      </c>
      <c r="X100" s="6">
        <f t="shared" ref="X100" si="363">+SUM(J96:J100)+SUM(I101:I107)</f>
        <v>681.49799999999993</v>
      </c>
      <c r="Y100" s="105">
        <f t="shared" ref="Y100" si="364">+SUM(K96:K100)+SUM(J101:J107)</f>
        <v>704.03099999999995</v>
      </c>
      <c r="Z100" s="90"/>
      <c r="AA100" s="117"/>
      <c r="AB100" s="113"/>
    </row>
    <row r="101" spans="1:28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6">
        <f>+'[1]4.EXPORTACIONES POR ENVASE'!G429/1000</f>
        <v>54.85</v>
      </c>
      <c r="L101" s="104"/>
      <c r="M101" s="91"/>
      <c r="N101" s="2"/>
      <c r="O101" s="89" t="s">
        <v>3</v>
      </c>
      <c r="P101" s="104">
        <f>+SUM('[1]4.EXPORTACIONES POR ENVASE'!G310:G321)/1000</f>
        <v>793.12189999999998</v>
      </c>
      <c r="Q101" s="6">
        <f>+SUM(C96:C101)+SUM(B102:B107)</f>
        <v>818.13461000000007</v>
      </c>
      <c r="R101" s="6">
        <f t="shared" ref="R101" si="365">+SUM(D96:D101)+SUM(C102:C107)</f>
        <v>805.25900000000001</v>
      </c>
      <c r="S101" s="6">
        <f t="shared" ref="S101" si="366">+SUM(E96:E101)+SUM(D102:D107)</f>
        <v>830.47900000000004</v>
      </c>
      <c r="T101" s="6">
        <f t="shared" ref="T101" si="367">+SUM(F96:F101)+SUM(E102:E107)</f>
        <v>780.39200000000005</v>
      </c>
      <c r="U101" s="6">
        <f>+SUM(G96:G101)+SUM(F102:F107)</f>
        <v>858.02600000000007</v>
      </c>
      <c r="V101" s="6">
        <f>+SUM(H96:H101)+SUM(G102:G107)</f>
        <v>884.89400000000001</v>
      </c>
      <c r="W101" s="6">
        <f t="shared" ref="W101" si="368">+SUM(I96:I101)+SUM(H102:H107)</f>
        <v>740.37400000000002</v>
      </c>
      <c r="X101" s="6">
        <f t="shared" ref="X101" si="369">+SUM(J96:J101)+SUM(I102:I107)</f>
        <v>672.81299999999999</v>
      </c>
      <c r="Y101" s="105">
        <f t="shared" ref="Y101" si="370">+SUM(K96:K101)+SUM(J102:J107)</f>
        <v>712.46100000000001</v>
      </c>
      <c r="Z101" s="105"/>
      <c r="AA101" s="117"/>
      <c r="AB101" s="113"/>
    </row>
    <row r="102" spans="1:28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6">
        <f>+'[1]4.EXPORTACIONES POR ENVASE'!G430/1000</f>
        <v>64.355000000000004</v>
      </c>
      <c r="L102" s="104"/>
      <c r="M102" s="91"/>
      <c r="N102" s="2"/>
      <c r="O102" s="89" t="s">
        <v>4</v>
      </c>
      <c r="P102" s="104">
        <f>+SUM('[1]4.EXPORTACIONES POR ENVASE'!G311:G322)/1000</f>
        <v>786.61150999999984</v>
      </c>
      <c r="Q102" s="6">
        <f t="shared" ref="Q102:W102" si="371">+SUM(C96:C102)+SUM(B103:B107)</f>
        <v>825.38261</v>
      </c>
      <c r="R102" s="6">
        <f t="shared" si="371"/>
        <v>814.88699999999994</v>
      </c>
      <c r="S102" s="6">
        <f t="shared" si="371"/>
        <v>823.44999999999993</v>
      </c>
      <c r="T102" s="6">
        <f t="shared" si="371"/>
        <v>786.56400000000008</v>
      </c>
      <c r="U102" s="6">
        <f t="shared" si="371"/>
        <v>861.23700000000008</v>
      </c>
      <c r="V102" s="6">
        <f t="shared" si="371"/>
        <v>865.54600000000005</v>
      </c>
      <c r="W102" s="6">
        <f t="shared" si="371"/>
        <v>738.03600000000006</v>
      </c>
      <c r="X102" s="6">
        <f t="shared" ref="X102" si="372">+SUM(J96:J102)+SUM(I103:I107)</f>
        <v>695.38699999999994</v>
      </c>
      <c r="Y102" s="105">
        <f t="shared" ref="Y102" si="373">+SUM(K96:K102)+SUM(J103:J107)</f>
        <v>695.35500000000002</v>
      </c>
      <c r="Z102" s="90"/>
      <c r="AA102" s="117"/>
      <c r="AB102" s="113"/>
    </row>
    <row r="103" spans="1:28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6">
        <f>+'[1]4.EXPORTACIONES POR ENVASE'!G431/1000</f>
        <v>72.653000000000006</v>
      </c>
      <c r="L103" s="104"/>
      <c r="M103" s="91"/>
      <c r="N103" s="2"/>
      <c r="O103" s="89" t="s">
        <v>5</v>
      </c>
      <c r="P103" s="104">
        <f>+SUM('[1]4.EXPORTACIONES POR ENVASE'!G312:G323)/1000</f>
        <v>809.14553999999987</v>
      </c>
      <c r="Q103" s="6">
        <f>+SUM(C96:C103)+SUM(B104:B107)</f>
        <v>820.08934999999997</v>
      </c>
      <c r="R103" s="6">
        <f>+SUM(D96:D103)+SUM(C104:C107)</f>
        <v>819.44299999999998</v>
      </c>
      <c r="S103" s="6">
        <f>+SUM(E96:E103)+SUM(D104:D107)</f>
        <v>817.2059999999999</v>
      </c>
      <c r="T103" s="6">
        <f t="shared" ref="T103" si="374">+SUM(F96:F103)+SUM(E104:E107)</f>
        <v>773.8610000000001</v>
      </c>
      <c r="U103" s="6">
        <f t="shared" ref="U103" si="375">+SUM(G96:G103)+SUM(F104:F107)</f>
        <v>866.93200000000013</v>
      </c>
      <c r="V103" s="6">
        <f>+SUM(H96:H103)+SUM(G104:G107)</f>
        <v>876.11300000000006</v>
      </c>
      <c r="W103" s="6">
        <f t="shared" ref="W103" si="376">+SUM(I96:I103)+SUM(H104:H107)</f>
        <v>712.44499999999994</v>
      </c>
      <c r="X103" s="6">
        <f t="shared" ref="X103" si="377">+SUM(J96:J103)+SUM(I104:I107)</f>
        <v>706.9430000000001</v>
      </c>
      <c r="Y103" s="105">
        <f t="shared" ref="Y103" si="378">+SUM(K96:K103)+SUM(J104:J107)</f>
        <v>694.47800000000007</v>
      </c>
      <c r="Z103" s="90"/>
      <c r="AA103" s="117"/>
      <c r="AB103" s="113"/>
    </row>
    <row r="104" spans="1:28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6">
        <f>+'[1]4.EXPORTACIONES POR ENVASE'!G432/1000</f>
        <v>64.418999999999997</v>
      </c>
      <c r="L104" s="104"/>
      <c r="M104" s="91"/>
      <c r="N104" s="2"/>
      <c r="O104" s="89" t="s">
        <v>6</v>
      </c>
      <c r="P104" s="104">
        <f>+SUM('[1]4.EXPORTACIONES POR ENVASE'!G313:G324)/1000</f>
        <v>809.13806</v>
      </c>
      <c r="Q104" s="6">
        <f t="shared" ref="Q104:W104" si="379">+SUM(C96:C104)+SUM(B105:B107)</f>
        <v>811.87</v>
      </c>
      <c r="R104" s="6">
        <f t="shared" si="379"/>
        <v>817.29899999999998</v>
      </c>
      <c r="S104" s="6">
        <f t="shared" si="379"/>
        <v>813.01900000000001</v>
      </c>
      <c r="T104" s="6">
        <f t="shared" si="379"/>
        <v>786.66200000000003</v>
      </c>
      <c r="U104" s="6">
        <f t="shared" si="379"/>
        <v>877.82500000000005</v>
      </c>
      <c r="V104" s="6">
        <f t="shared" si="379"/>
        <v>866.63000000000011</v>
      </c>
      <c r="W104" s="6">
        <f t="shared" si="379"/>
        <v>701.00200000000007</v>
      </c>
      <c r="X104" s="6">
        <f t="shared" ref="X104" si="380">+SUM(J96:J104)+SUM(I105:I107)</f>
        <v>707.29700000000003</v>
      </c>
      <c r="Y104" s="105">
        <f t="shared" ref="Y104" si="381">+SUM(K96:K104)+SUM(J105:J107)</f>
        <v>695.28100000000018</v>
      </c>
      <c r="Z104" s="90"/>
      <c r="AA104" s="117"/>
      <c r="AB104" s="113"/>
    </row>
    <row r="105" spans="1:28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6">
        <f>+'[1]4.EXPORTACIONES POR ENVASE'!G433/1000</f>
        <v>58.268999999999998</v>
      </c>
      <c r="L105" s="104"/>
      <c r="M105" s="91"/>
      <c r="N105" s="2"/>
      <c r="O105" s="89" t="s">
        <v>7</v>
      </c>
      <c r="P105" s="104">
        <f>+SUM('[1]4.EXPORTACIONES POR ENVASE'!G314:G325)/1000</f>
        <v>810.83324999999991</v>
      </c>
      <c r="Q105" s="6">
        <f t="shared" ref="Q105:V105" si="382">+SUM(C96:C105)+SUM(B106:B107)</f>
        <v>813.99099999999999</v>
      </c>
      <c r="R105" s="6">
        <f t="shared" si="382"/>
        <v>819.16200000000003</v>
      </c>
      <c r="S105" s="6">
        <f t="shared" si="382"/>
        <v>804.86500000000001</v>
      </c>
      <c r="T105" s="6">
        <f t="shared" si="382"/>
        <v>789.54900000000009</v>
      </c>
      <c r="U105" s="6">
        <f t="shared" si="382"/>
        <v>877.60300000000007</v>
      </c>
      <c r="V105" s="6">
        <f t="shared" si="382"/>
        <v>859.39300000000014</v>
      </c>
      <c r="W105" s="6">
        <f t="shared" ref="W105" si="383">+SUM(I96:I105)+SUM(H106:H107)</f>
        <v>695.55500000000006</v>
      </c>
      <c r="X105" s="6">
        <f t="shared" ref="X105" si="384">+SUM(J96:J105)+SUM(I106:I107)</f>
        <v>712.97400000000005</v>
      </c>
      <c r="Y105" s="105">
        <f t="shared" ref="Y105" si="385">+SUM(K96:K105)+SUM(J106:J107)</f>
        <v>687.07000000000016</v>
      </c>
      <c r="Z105" s="105"/>
      <c r="AA105" s="117"/>
      <c r="AB105" s="113"/>
    </row>
    <row r="106" spans="1:28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6">
        <f>+'[1]4.EXPORTACIONES POR ENVASE'!G434/1000</f>
        <v>49.491</v>
      </c>
      <c r="L106" s="104"/>
      <c r="M106" s="91"/>
      <c r="N106" s="2"/>
      <c r="O106" s="89" t="s">
        <v>8</v>
      </c>
      <c r="P106" s="104">
        <f>+SUM('[1]4.EXPORTACIONES POR ENVASE'!G315:G326)/1000</f>
        <v>816.99466999999993</v>
      </c>
      <c r="Q106" s="6">
        <f t="shared" ref="Q106:V106" si="386">+SUM(C96:C106)+SUM(B107)</f>
        <v>814.553</v>
      </c>
      <c r="R106" s="6">
        <f t="shared" si="386"/>
        <v>822.95099999999991</v>
      </c>
      <c r="S106" s="6">
        <f t="shared" si="386"/>
        <v>798.995</v>
      </c>
      <c r="T106" s="6">
        <f t="shared" si="386"/>
        <v>794.12300000000005</v>
      </c>
      <c r="U106" s="6">
        <f t="shared" si="386"/>
        <v>888.92700000000002</v>
      </c>
      <c r="V106" s="6">
        <f t="shared" si="386"/>
        <v>837.43300000000011</v>
      </c>
      <c r="W106" s="6">
        <f t="shared" ref="W106" si="387">+SUM(I96:I106)+SUM(H107)</f>
        <v>691.91500000000008</v>
      </c>
      <c r="X106" s="6">
        <f t="shared" ref="X106" si="388">+SUM(J96:J106)+SUM(I107)</f>
        <v>716.92200000000014</v>
      </c>
      <c r="Y106" s="105">
        <f t="shared" ref="Y106" si="389">+SUM(K96:K106)+SUM(J107)</f>
        <v>679.59100000000012</v>
      </c>
      <c r="Z106" s="90"/>
      <c r="AA106" s="117"/>
      <c r="AB106" s="113"/>
    </row>
    <row r="107" spans="1:28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6">
        <f>+'[1]4.EXPORTACIONES POR ENVASE'!G435/1000</f>
        <v>57.104999999999997</v>
      </c>
      <c r="L107" s="104"/>
      <c r="M107" s="91"/>
      <c r="N107" s="2"/>
      <c r="O107" s="89" t="s">
        <v>9</v>
      </c>
      <c r="P107" s="104">
        <f>+SUM('[1]4.EXPORTACIONES POR ENVASE'!G316:G327)/1000</f>
        <v>826.84688999999992</v>
      </c>
      <c r="Q107" s="6">
        <f t="shared" ref="Q107:V107" si="390">+SUM(C96:C107)</f>
        <v>809.61099999999999</v>
      </c>
      <c r="R107" s="6">
        <f t="shared" si="390"/>
        <v>821.12899999999991</v>
      </c>
      <c r="S107" s="6">
        <f t="shared" si="390"/>
        <v>798.86900000000003</v>
      </c>
      <c r="T107" s="6">
        <f t="shared" si="390"/>
        <v>791.26100000000008</v>
      </c>
      <c r="U107" s="6">
        <f t="shared" si="390"/>
        <v>897.39599999999996</v>
      </c>
      <c r="V107" s="6">
        <f t="shared" si="390"/>
        <v>824.82200000000012</v>
      </c>
      <c r="W107" s="6">
        <f t="shared" ref="W107" si="391">+SUM(I96:I107)</f>
        <v>690.47000000000014</v>
      </c>
      <c r="X107" s="6">
        <f t="shared" ref="X107" si="392">+SUM(J96:J107)</f>
        <v>717.11000000000013</v>
      </c>
      <c r="Y107" s="105">
        <f t="shared" ref="Y107" si="393">+SUM(K96:K107)</f>
        <v>680.62000000000012</v>
      </c>
      <c r="Z107" s="90"/>
      <c r="AA107" s="117"/>
      <c r="AB107" s="113"/>
    </row>
    <row r="108" spans="1:28" ht="25.5" x14ac:dyDescent="0.25">
      <c r="A108" s="92" t="s">
        <v>13</v>
      </c>
      <c r="B108" s="106">
        <f>SUM(B96:B107)</f>
        <v>826.84688999999992</v>
      </c>
      <c r="C108" s="83">
        <f t="shared" ref="C108:G108" si="394">SUM(C96:C107)</f>
        <v>809.61099999999999</v>
      </c>
      <c r="D108" s="83">
        <f t="shared" si="394"/>
        <v>821.12899999999991</v>
      </c>
      <c r="E108" s="83">
        <f t="shared" si="394"/>
        <v>798.86900000000003</v>
      </c>
      <c r="F108" s="83">
        <f t="shared" si="394"/>
        <v>791.26100000000008</v>
      </c>
      <c r="G108" s="83">
        <f t="shared" si="394"/>
        <v>897.39599999999996</v>
      </c>
      <c r="H108" s="83">
        <f t="shared" ref="H108:I108" si="395">SUM(H96:H107)</f>
        <v>824.82200000000012</v>
      </c>
      <c r="I108" s="83">
        <f t="shared" si="395"/>
        <v>690.47000000000014</v>
      </c>
      <c r="J108" s="83">
        <f t="shared" ref="J108:K108" si="396">SUM(J96:J107)</f>
        <v>717.11000000000013</v>
      </c>
      <c r="K108" s="83">
        <f t="shared" si="396"/>
        <v>680.62000000000012</v>
      </c>
      <c r="L108" s="106"/>
      <c r="M108" s="94"/>
      <c r="N108" s="3"/>
      <c r="O108" s="92" t="s">
        <v>14</v>
      </c>
      <c r="P108" s="106">
        <f>+AVERAGE(P96:P107)</f>
        <v>807.5645558333332</v>
      </c>
      <c r="Q108" s="83">
        <f>+AVERAGE(Q96:Q107)</f>
        <v>817.66995500000019</v>
      </c>
      <c r="R108" s="83">
        <f t="shared" ref="R108:Y108" si="397">+AVERAGE(R96:R107)</f>
        <v>814.51266666666652</v>
      </c>
      <c r="S108" s="83">
        <f t="shared" si="397"/>
        <v>819.51916666666682</v>
      </c>
      <c r="T108" s="83">
        <f t="shared" si="397"/>
        <v>789.03566666666677</v>
      </c>
      <c r="U108" s="83">
        <f t="shared" si="397"/>
        <v>847.34725000000014</v>
      </c>
      <c r="V108" s="83">
        <f t="shared" si="397"/>
        <v>870.93525000000011</v>
      </c>
      <c r="W108" s="83">
        <f t="shared" si="397"/>
        <v>748.2425833333333</v>
      </c>
      <c r="X108" s="83">
        <f t="shared" si="397"/>
        <v>692.3038333333335</v>
      </c>
      <c r="Y108" s="107">
        <f t="shared" si="397"/>
        <v>699.95400000000018</v>
      </c>
      <c r="Z108" s="107">
        <f t="shared" ref="Z108" si="398">+AVERAGE(Z96:Z107)</f>
        <v>682.19125000000008</v>
      </c>
      <c r="AA108" s="119">
        <f>+Z108/Y108-1</f>
        <v>-2.537702477591397E-2</v>
      </c>
      <c r="AB108" s="173">
        <f>+POWER(Z108/U108,0.2)-1</f>
        <v>-4.2433500011685998E-2</v>
      </c>
    </row>
    <row r="109" spans="1:28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99">+D108/C108-1</f>
        <v>1.4226585360129551E-2</v>
      </c>
      <c r="E109" s="85">
        <f t="shared" ref="E109" si="400">+E108/D108-1</f>
        <v>-2.7109016975408129E-2</v>
      </c>
      <c r="F109" s="85">
        <f t="shared" ref="F109:K109" si="401">+F108/E108-1</f>
        <v>-9.5234637969429103E-3</v>
      </c>
      <c r="G109" s="85">
        <f t="shared" si="401"/>
        <v>0.13413399624144229</v>
      </c>
      <c r="H109" s="85">
        <f t="shared" si="401"/>
        <v>-8.0871766756259067E-2</v>
      </c>
      <c r="I109" s="85">
        <f t="shared" si="401"/>
        <v>-0.16288605299082703</v>
      </c>
      <c r="J109" s="85">
        <f t="shared" si="401"/>
        <v>3.8582414876823012E-2</v>
      </c>
      <c r="K109" s="85">
        <f t="shared" si="401"/>
        <v>-5.0884801494889165E-2</v>
      </c>
      <c r="L109" s="198"/>
      <c r="M109" s="101"/>
      <c r="N109" s="2"/>
      <c r="O109" s="98" t="s">
        <v>12</v>
      </c>
      <c r="P109" s="110"/>
      <c r="Q109" s="85">
        <f>+Q108/P108-1</f>
        <v>1.2513425822953783E-2</v>
      </c>
      <c r="R109" s="85">
        <f t="shared" ref="R109" si="402">+R108/Q108-1</f>
        <v>-3.8613236477959001E-3</v>
      </c>
      <c r="S109" s="85">
        <f t="shared" ref="S109" si="403">+S108/R108-1</f>
        <v>6.1466201876134718E-3</v>
      </c>
      <c r="T109" s="85">
        <f t="shared" ref="T109" si="404">+T108/S108-1</f>
        <v>-3.7196811544981223E-2</v>
      </c>
      <c r="U109" s="85">
        <f t="shared" ref="U109:Z109" si="405">+U108/T108-1</f>
        <v>7.3902341550255324E-2</v>
      </c>
      <c r="V109" s="85">
        <f t="shared" si="405"/>
        <v>2.7837465690718766E-2</v>
      </c>
      <c r="W109" s="85">
        <f t="shared" si="405"/>
        <v>-0.14087461343040919</v>
      </c>
      <c r="X109" s="85">
        <f t="shared" si="405"/>
        <v>-7.4760179714443931E-2</v>
      </c>
      <c r="Y109" s="111">
        <f t="shared" si="405"/>
        <v>1.1050302335944506E-2</v>
      </c>
      <c r="Z109" s="100">
        <f t="shared" si="405"/>
        <v>-2.537702477591397E-2</v>
      </c>
      <c r="AA109" s="100"/>
      <c r="AB109" s="224"/>
    </row>
    <row r="110" spans="1:28" ht="15.75" thickBot="1" x14ac:dyDescent="0.3"/>
    <row r="111" spans="1:28" ht="15.75" thickBot="1" x14ac:dyDescent="0.3">
      <c r="A111" s="285" t="s">
        <v>45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7"/>
      <c r="N111" s="2"/>
      <c r="O111" s="285" t="s">
        <v>46</v>
      </c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7"/>
    </row>
    <row r="112" spans="1:28" ht="51" x14ac:dyDescent="0.25">
      <c r="A112" s="128"/>
      <c r="B112" s="129">
        <v>2016</v>
      </c>
      <c r="C112" s="129">
        <f>+B112+1</f>
        <v>2017</v>
      </c>
      <c r="D112" s="129">
        <f t="shared" ref="D112" si="406">+C112+1</f>
        <v>2018</v>
      </c>
      <c r="E112" s="129">
        <f t="shared" ref="E112" si="407">+D112+1</f>
        <v>2019</v>
      </c>
      <c r="F112" s="129">
        <f t="shared" ref="F112" si="408">+E112+1</f>
        <v>2020</v>
      </c>
      <c r="G112" s="129">
        <f t="shared" ref="G112:L112" si="409">+F112+1</f>
        <v>2021</v>
      </c>
      <c r="H112" s="129">
        <f t="shared" si="409"/>
        <v>2022</v>
      </c>
      <c r="I112" s="129">
        <f t="shared" si="409"/>
        <v>2023</v>
      </c>
      <c r="J112" s="129">
        <f t="shared" si="409"/>
        <v>2024</v>
      </c>
      <c r="K112" s="130">
        <f t="shared" si="409"/>
        <v>2025</v>
      </c>
      <c r="L112" s="130">
        <f t="shared" si="409"/>
        <v>2026</v>
      </c>
      <c r="M112" s="132" t="s">
        <v>16</v>
      </c>
      <c r="N112" s="2"/>
      <c r="O112" s="128"/>
      <c r="P112" s="129">
        <v>2016</v>
      </c>
      <c r="Q112" s="129">
        <f>+P112+1</f>
        <v>2017</v>
      </c>
      <c r="R112" s="129">
        <f t="shared" ref="R112" si="410">+Q112+1</f>
        <v>2018</v>
      </c>
      <c r="S112" s="129">
        <f t="shared" ref="S112" si="411">+R112+1</f>
        <v>2019</v>
      </c>
      <c r="T112" s="129">
        <f t="shared" ref="T112" si="412">+S112+1</f>
        <v>2020</v>
      </c>
      <c r="U112" s="129">
        <f t="shared" ref="U112" si="413">+T112+1</f>
        <v>2021</v>
      </c>
      <c r="V112" s="129">
        <v>2022</v>
      </c>
      <c r="W112" s="129">
        <v>2023</v>
      </c>
      <c r="X112" s="129">
        <v>2024</v>
      </c>
      <c r="Y112" s="130">
        <v>2025</v>
      </c>
      <c r="Z112" s="131">
        <v>2026</v>
      </c>
      <c r="AA112" s="146" t="s">
        <v>16</v>
      </c>
      <c r="AB112" s="132" t="s">
        <v>21</v>
      </c>
    </row>
    <row r="113" spans="1:28" x14ac:dyDescent="0.25">
      <c r="A113" s="133" t="s">
        <v>10</v>
      </c>
      <c r="B113" s="158">
        <f>+B60/B7</f>
        <v>3.7502046817566259</v>
      </c>
      <c r="C113" s="158">
        <f t="shared" ref="C113:G113" si="414">+C60/C7</f>
        <v>3.718357346146234</v>
      </c>
      <c r="D113" s="158">
        <f t="shared" si="414"/>
        <v>3.9478346529048953</v>
      </c>
      <c r="E113" s="158">
        <f t="shared" si="414"/>
        <v>3.9160428488544867</v>
      </c>
      <c r="F113" s="158">
        <f t="shared" si="414"/>
        <v>3.7372375128860522</v>
      </c>
      <c r="G113" s="158">
        <f t="shared" si="414"/>
        <v>3.6436984971671289</v>
      </c>
      <c r="H113" s="158">
        <f t="shared" ref="H113:I124" si="415">+H60/H7</f>
        <v>3.6556312625250502</v>
      </c>
      <c r="I113" s="158">
        <f t="shared" si="415"/>
        <v>3.8771539323460829</v>
      </c>
      <c r="J113" s="158">
        <f t="shared" ref="J113:K124" si="416">+J60/J7</f>
        <v>4.2508500839323373</v>
      </c>
      <c r="K113" s="180">
        <f t="shared" si="416"/>
        <v>3.9337799253239623</v>
      </c>
      <c r="L113" s="180">
        <f t="shared" ref="L113:L116" si="417">+L60/L7</f>
        <v>4.0897647365222678</v>
      </c>
      <c r="M113" s="127">
        <f>+L113/K113-1</f>
        <v>3.9652653213806621E-2</v>
      </c>
      <c r="N113" s="2"/>
      <c r="O113" s="133" t="s">
        <v>10</v>
      </c>
      <c r="P113" s="158">
        <f>+P60/P7</f>
        <v>3.8254172980002159</v>
      </c>
      <c r="Q113" s="158">
        <f t="shared" ref="Q113:V113" si="418">+Q60/Q7</f>
        <v>3.7223228546626719</v>
      </c>
      <c r="R113" s="158">
        <f t="shared" si="418"/>
        <v>3.9972669853612439</v>
      </c>
      <c r="S113" s="158">
        <f t="shared" si="418"/>
        <v>4.0401049777839075</v>
      </c>
      <c r="T113" s="158">
        <f t="shared" si="418"/>
        <v>3.8107309182898312</v>
      </c>
      <c r="U113" s="158">
        <f t="shared" si="418"/>
        <v>3.492512006243544</v>
      </c>
      <c r="V113" s="158">
        <f t="shared" si="418"/>
        <v>3.7350088648014705</v>
      </c>
      <c r="W113" s="158">
        <f t="shared" ref="W113:X123" si="419">+W60/W7</f>
        <v>3.9040936416809724</v>
      </c>
      <c r="X113" s="158">
        <f t="shared" si="419"/>
        <v>4.253487103298375</v>
      </c>
      <c r="Y113" s="180">
        <f t="shared" ref="Y113:Z124" si="420">+Y60/Y7</f>
        <v>4.2339765798004292</v>
      </c>
      <c r="Z113" s="181">
        <f t="shared" si="420"/>
        <v>4.259107842276979</v>
      </c>
      <c r="AA113" s="147">
        <f>+Z113/Y113-1</f>
        <v>5.9356167902409052E-3</v>
      </c>
      <c r="AB113" s="127">
        <f>+POWER(Z113/U113,0.2)-1</f>
        <v>4.0485771786321845E-2</v>
      </c>
    </row>
    <row r="114" spans="1:28" x14ac:dyDescent="0.25">
      <c r="A114" s="133" t="s">
        <v>11</v>
      </c>
      <c r="B114" s="158">
        <f t="shared" ref="B114:G114" si="421">+B61/B8</f>
        <v>3.7221066632706488</v>
      </c>
      <c r="C114" s="158">
        <f t="shared" si="421"/>
        <v>3.9660241751061744</v>
      </c>
      <c r="D114" s="158">
        <f t="shared" si="421"/>
        <v>4.0949099400689128</v>
      </c>
      <c r="E114" s="158">
        <f t="shared" si="421"/>
        <v>4.0386253041362536</v>
      </c>
      <c r="F114" s="158">
        <f t="shared" si="421"/>
        <v>3.7810899500107342</v>
      </c>
      <c r="G114" s="158">
        <f t="shared" si="421"/>
        <v>3.6736988546490581</v>
      </c>
      <c r="H114" s="158">
        <f t="shared" si="415"/>
        <v>3.8515889382402708</v>
      </c>
      <c r="I114" s="158">
        <f t="shared" si="415"/>
        <v>4.075703288516797</v>
      </c>
      <c r="J114" s="158">
        <f t="shared" si="416"/>
        <v>4.1248731059018562</v>
      </c>
      <c r="K114" s="180">
        <f t="shared" si="416"/>
        <v>4.3330787713971732</v>
      </c>
      <c r="L114" s="180">
        <f t="shared" si="417"/>
        <v>4.2119736815302193</v>
      </c>
      <c r="M114" s="127">
        <f>+L114/K114-1</f>
        <v>-2.7948970294833675E-2</v>
      </c>
      <c r="N114" s="2"/>
      <c r="O114" s="133" t="s">
        <v>11</v>
      </c>
      <c r="P114" s="158">
        <f t="shared" ref="P114:V121" si="422">+P61/P8</f>
        <v>3.8230652946104944</v>
      </c>
      <c r="Q114" s="158">
        <f t="shared" si="422"/>
        <v>3.7353889633187571</v>
      </c>
      <c r="R114" s="158">
        <f t="shared" si="422"/>
        <v>4.0052822627860687</v>
      </c>
      <c r="S114" s="158">
        <f t="shared" si="422"/>
        <v>4.0364302485133301</v>
      </c>
      <c r="T114" s="158">
        <f t="shared" si="422"/>
        <v>3.7930418000110815</v>
      </c>
      <c r="U114" s="158">
        <f t="shared" si="422"/>
        <v>3.48805706922106</v>
      </c>
      <c r="V114" s="158">
        <f t="shared" si="422"/>
        <v>3.7475461336070248</v>
      </c>
      <c r="W114" s="158">
        <f t="shared" si="419"/>
        <v>3.9181522102488215</v>
      </c>
      <c r="X114" s="158">
        <f t="shared" si="419"/>
        <v>4.2577082760833287</v>
      </c>
      <c r="Y114" s="180">
        <f t="shared" si="420"/>
        <v>4.2482928919112242</v>
      </c>
      <c r="Z114" s="181">
        <f t="shared" si="420"/>
        <v>4.2507002801120439</v>
      </c>
      <c r="AA114" s="147">
        <f>+Z114/Y114-1</f>
        <v>5.6667189905934556E-4</v>
      </c>
      <c r="AB114" s="127">
        <f>+POWER(Z114/U114,0.2)-1</f>
        <v>4.0340199670400256E-2</v>
      </c>
    </row>
    <row r="115" spans="1:28" x14ac:dyDescent="0.25">
      <c r="A115" s="133" t="s">
        <v>0</v>
      </c>
      <c r="B115" s="158">
        <f t="shared" ref="B115:G115" si="423">+B62/B9</f>
        <v>3.5626695545637523</v>
      </c>
      <c r="C115" s="158">
        <f t="shared" si="423"/>
        <v>4.0012602779953017</v>
      </c>
      <c r="D115" s="158">
        <f t="shared" si="423"/>
        <v>4.1454446057024592</v>
      </c>
      <c r="E115" s="158">
        <f t="shared" si="423"/>
        <v>3.7511183724277428</v>
      </c>
      <c r="F115" s="158">
        <f t="shared" si="423"/>
        <v>3.6767908067937571</v>
      </c>
      <c r="G115" s="158">
        <f t="shared" si="423"/>
        <v>3.5714508304854107</v>
      </c>
      <c r="H115" s="158">
        <f t="shared" si="415"/>
        <v>3.7686506307329779</v>
      </c>
      <c r="I115" s="158">
        <f t="shared" si="415"/>
        <v>4.12891804644382</v>
      </c>
      <c r="J115" s="158">
        <f t="shared" si="416"/>
        <v>4.2076965158819712</v>
      </c>
      <c r="K115" s="180">
        <f t="shared" si="416"/>
        <v>4.4198755977420632</v>
      </c>
      <c r="L115" s="180">
        <f t="shared" si="417"/>
        <v>4.2683601549156869</v>
      </c>
      <c r="M115" s="127">
        <f>+L115/K115-1</f>
        <v>-3.4280476786219816E-2</v>
      </c>
      <c r="N115" s="2"/>
      <c r="O115" s="133" t="s">
        <v>0</v>
      </c>
      <c r="P115" s="158">
        <f t="shared" ref="P115:U115" si="424">+P62/P9</f>
        <v>3.7965118648922256</v>
      </c>
      <c r="Q115" s="158">
        <f t="shared" si="424"/>
        <v>3.772202918218269</v>
      </c>
      <c r="R115" s="158">
        <f t="shared" si="424"/>
        <v>4.0168915773318501</v>
      </c>
      <c r="S115" s="158">
        <f t="shared" si="424"/>
        <v>4.0041146178500808</v>
      </c>
      <c r="T115" s="158">
        <f t="shared" si="424"/>
        <v>3.7877375610833792</v>
      </c>
      <c r="U115" s="158">
        <f t="shared" si="424"/>
        <v>3.4828995926123603</v>
      </c>
      <c r="V115" s="158">
        <f t="shared" si="422"/>
        <v>3.7649645827031124</v>
      </c>
      <c r="W115" s="158">
        <f t="shared" si="419"/>
        <v>3.9480014614694685</v>
      </c>
      <c r="X115" s="158">
        <f t="shared" si="419"/>
        <v>4.2664651563968361</v>
      </c>
      <c r="Y115" s="180">
        <f t="shared" si="420"/>
        <v>4.2636148199377431</v>
      </c>
      <c r="Z115" s="181">
        <f t="shared" si="420"/>
        <v>4.2396841526816331</v>
      </c>
      <c r="AA115" s="147">
        <f>+Z115/Y115-1</f>
        <v>-5.6127648173573963E-3</v>
      </c>
      <c r="AB115" s="127">
        <f>+POWER(Z115/U115,0.2)-1</f>
        <v>4.0108175045477035E-2</v>
      </c>
    </row>
    <row r="116" spans="1:28" x14ac:dyDescent="0.25">
      <c r="A116" s="133" t="s">
        <v>1</v>
      </c>
      <c r="B116" s="158">
        <f t="shared" ref="B116:G116" si="425">+B63/B10</f>
        <v>3.7899403435698136</v>
      </c>
      <c r="C116" s="158">
        <f t="shared" si="425"/>
        <v>3.8450675684233193</v>
      </c>
      <c r="D116" s="158">
        <f t="shared" si="425"/>
        <v>4.0358155582561563</v>
      </c>
      <c r="E116" s="158">
        <f t="shared" si="425"/>
        <v>3.8240884638374175</v>
      </c>
      <c r="F116" s="158">
        <f t="shared" si="425"/>
        <v>3.4400997163048568</v>
      </c>
      <c r="G116" s="158">
        <f t="shared" si="425"/>
        <v>3.6934676213350253</v>
      </c>
      <c r="H116" s="158">
        <f t="shared" si="415"/>
        <v>3.974388032638259</v>
      </c>
      <c r="I116" s="158">
        <f t="shared" si="415"/>
        <v>4.2915067699659692</v>
      </c>
      <c r="J116" s="158">
        <f t="shared" si="416"/>
        <v>4.0303493801320238</v>
      </c>
      <c r="K116" s="180">
        <f t="shared" ref="K116" si="426">+K63/K10</f>
        <v>4.1836965708765996</v>
      </c>
      <c r="L116" s="180">
        <f t="shared" si="417"/>
        <v>4.0965991158576616</v>
      </c>
      <c r="M116" s="127">
        <f>+L116/K116-1</f>
        <v>-2.0818301122800809E-2</v>
      </c>
      <c r="N116" s="2"/>
      <c r="O116" s="133" t="s">
        <v>1</v>
      </c>
      <c r="P116" s="158">
        <f t="shared" ref="P116:U116" si="427">+P63/P10</f>
        <v>3.7942516883860318</v>
      </c>
      <c r="Q116" s="158">
        <f t="shared" si="427"/>
        <v>3.7762973309335366</v>
      </c>
      <c r="R116" s="158">
        <f t="shared" si="427"/>
        <v>4.0326233298506153</v>
      </c>
      <c r="S116" s="158">
        <f t="shared" si="427"/>
        <v>3.9859146497725089</v>
      </c>
      <c r="T116" s="158">
        <f t="shared" si="427"/>
        <v>3.7523030014761187</v>
      </c>
      <c r="U116" s="158">
        <f t="shared" si="427"/>
        <v>3.5042576399419394</v>
      </c>
      <c r="V116" s="158">
        <f t="shared" si="422"/>
        <v>3.7871343921064833</v>
      </c>
      <c r="W116" s="158">
        <f t="shared" si="419"/>
        <v>3.9661205262790999</v>
      </c>
      <c r="X116" s="158">
        <f t="shared" si="419"/>
        <v>4.2409686780746521</v>
      </c>
      <c r="Y116" s="180">
        <f t="shared" si="420"/>
        <v>4.2793244334493403</v>
      </c>
      <c r="Z116" s="181">
        <f t="shared" si="420"/>
        <v>4.2316245546533153</v>
      </c>
      <c r="AA116" s="147">
        <f>+Z116/Y116-1</f>
        <v>-1.1146590901867315E-2</v>
      </c>
      <c r="AB116" s="127">
        <f>+POWER(Z116/U116,0.2)-1</f>
        <v>3.8441940205342195E-2</v>
      </c>
    </row>
    <row r="117" spans="1:28" x14ac:dyDescent="0.25">
      <c r="A117" s="133" t="s">
        <v>2</v>
      </c>
      <c r="B117" s="158">
        <f t="shared" ref="B117:G117" si="428">+B64/B11</f>
        <v>3.6354316834855034</v>
      </c>
      <c r="C117" s="158">
        <f t="shared" si="428"/>
        <v>4.0481946739236081</v>
      </c>
      <c r="D117" s="158">
        <f t="shared" si="428"/>
        <v>4.2074676739793695</v>
      </c>
      <c r="E117" s="158">
        <f t="shared" si="428"/>
        <v>3.8332715328547953</v>
      </c>
      <c r="F117" s="158">
        <f t="shared" si="428"/>
        <v>3.0865357722212901</v>
      </c>
      <c r="G117" s="158">
        <f t="shared" si="428"/>
        <v>3.5890342850493493</v>
      </c>
      <c r="H117" s="158">
        <f t="shared" si="415"/>
        <v>4.0835943704226594</v>
      </c>
      <c r="I117" s="158">
        <f t="shared" si="415"/>
        <v>4.2178485576923084</v>
      </c>
      <c r="J117" s="158">
        <f t="shared" si="416"/>
        <v>4.0847330329100098</v>
      </c>
      <c r="K117" s="180">
        <f t="shared" ref="K117:K124" si="429">+K64/K11</f>
        <v>4.1729647208198557</v>
      </c>
      <c r="L117" s="180"/>
      <c r="M117" s="127"/>
      <c r="N117" s="2"/>
      <c r="O117" s="133" t="s">
        <v>2</v>
      </c>
      <c r="P117" s="158">
        <f t="shared" ref="P117:U117" si="430">+P64/P11</f>
        <v>3.7832243361976867</v>
      </c>
      <c r="Q117" s="158">
        <f t="shared" si="430"/>
        <v>3.8120616535048994</v>
      </c>
      <c r="R117" s="158">
        <f t="shared" si="430"/>
        <v>4.0459075111428691</v>
      </c>
      <c r="S117" s="158">
        <f t="shared" si="430"/>
        <v>3.9533942203684367</v>
      </c>
      <c r="T117" s="158">
        <f t="shared" si="430"/>
        <v>3.6822992561180916</v>
      </c>
      <c r="U117" s="158">
        <f t="shared" si="430"/>
        <v>3.5473259470080061</v>
      </c>
      <c r="V117" s="158">
        <f t="shared" si="422"/>
        <v>3.8296499736170393</v>
      </c>
      <c r="W117" s="158">
        <f t="shared" si="419"/>
        <v>3.9728945293578795</v>
      </c>
      <c r="X117" s="158">
        <f t="shared" si="419"/>
        <v>4.227785850600779</v>
      </c>
      <c r="Y117" s="180">
        <f t="shared" si="420"/>
        <v>4.2887838193147187</v>
      </c>
      <c r="Z117" s="181"/>
      <c r="AA117" s="147"/>
      <c r="AB117" s="127"/>
    </row>
    <row r="118" spans="1:28" x14ac:dyDescent="0.25">
      <c r="A118" s="133" t="s">
        <v>3</v>
      </c>
      <c r="B118" s="158">
        <f t="shared" ref="B118:G118" si="431">+B65/B12</f>
        <v>3.6446129303939072</v>
      </c>
      <c r="C118" s="158">
        <f t="shared" si="431"/>
        <v>3.760832083747522</v>
      </c>
      <c r="D118" s="158">
        <f t="shared" si="431"/>
        <v>3.9364315994312786</v>
      </c>
      <c r="E118" s="158">
        <f t="shared" si="431"/>
        <v>3.7501942423198273</v>
      </c>
      <c r="F118" s="158">
        <f t="shared" si="431"/>
        <v>3.03154145003055</v>
      </c>
      <c r="G118" s="158">
        <f t="shared" si="431"/>
        <v>3.7407210525316574</v>
      </c>
      <c r="H118" s="158">
        <f t="shared" si="415"/>
        <v>3.7869901031961808</v>
      </c>
      <c r="I118" s="158">
        <f t="shared" si="415"/>
        <v>4.553265793022371</v>
      </c>
      <c r="J118" s="158">
        <f t="shared" si="416"/>
        <v>4.548790641735966</v>
      </c>
      <c r="K118" s="180">
        <f t="shared" si="429"/>
        <v>4.1798423009355723</v>
      </c>
      <c r="L118" s="180"/>
      <c r="M118" s="127"/>
      <c r="N118" s="2"/>
      <c r="O118" s="133" t="s">
        <v>3</v>
      </c>
      <c r="P118" s="158">
        <f t="shared" ref="P118:U118" si="432">+P65/P12</f>
        <v>3.768271090426845</v>
      </c>
      <c r="Q118" s="158">
        <f t="shared" si="432"/>
        <v>3.8206496157218197</v>
      </c>
      <c r="R118" s="158">
        <f t="shared" si="432"/>
        <v>4.0641634968247962</v>
      </c>
      <c r="S118" s="158">
        <f t="shared" si="432"/>
        <v>3.9390931188918308</v>
      </c>
      <c r="T118" s="158">
        <f t="shared" si="432"/>
        <v>3.6187494475742112</v>
      </c>
      <c r="U118" s="158">
        <f t="shared" si="432"/>
        <v>3.6080876795162506</v>
      </c>
      <c r="V118" s="158">
        <f t="shared" si="422"/>
        <v>3.834355067817071</v>
      </c>
      <c r="W118" s="158">
        <f t="shared" si="419"/>
        <v>4.0341063515337305</v>
      </c>
      <c r="X118" s="158">
        <f t="shared" si="419"/>
        <v>4.223456360823131</v>
      </c>
      <c r="Y118" s="180">
        <f t="shared" si="420"/>
        <v>4.263866822256583</v>
      </c>
      <c r="Z118" s="181"/>
      <c r="AA118" s="147"/>
      <c r="AB118" s="127"/>
    </row>
    <row r="119" spans="1:28" x14ac:dyDescent="0.25">
      <c r="A119" s="133" t="s">
        <v>4</v>
      </c>
      <c r="B119" s="158">
        <f t="shared" ref="B119:G119" si="433">+B66/B13</f>
        <v>3.6979506922993979</v>
      </c>
      <c r="C119" s="158">
        <f t="shared" si="433"/>
        <v>3.930720813157405</v>
      </c>
      <c r="D119" s="158">
        <f t="shared" si="433"/>
        <v>3.9144111426801396</v>
      </c>
      <c r="E119" s="158">
        <f t="shared" si="433"/>
        <v>4.048420048199846</v>
      </c>
      <c r="F119" s="158">
        <f t="shared" si="433"/>
        <v>3.6137151795177864</v>
      </c>
      <c r="G119" s="158">
        <f t="shared" si="433"/>
        <v>3.9784753363228704</v>
      </c>
      <c r="H119" s="158">
        <f t="shared" si="415"/>
        <v>3.7624296269667536</v>
      </c>
      <c r="I119" s="158">
        <f t="shared" si="415"/>
        <v>4.1190465569285211</v>
      </c>
      <c r="J119" s="158">
        <f t="shared" si="416"/>
        <v>4.2765546499311808</v>
      </c>
      <c r="K119" s="180">
        <f t="shared" si="429"/>
        <v>4.0274543290379343</v>
      </c>
      <c r="L119" s="180"/>
      <c r="M119" s="127"/>
      <c r="N119" s="2"/>
      <c r="O119" s="133" t="s">
        <v>4</v>
      </c>
      <c r="P119" s="158">
        <f t="shared" ref="P119:U119" si="434">+P66/P13</f>
        <v>3.7529840621665733</v>
      </c>
      <c r="Q119" s="158">
        <f t="shared" si="434"/>
        <v>3.839319416387863</v>
      </c>
      <c r="R119" s="158">
        <f t="shared" si="434"/>
        <v>4.061087484489506</v>
      </c>
      <c r="S119" s="158">
        <f t="shared" si="434"/>
        <v>3.950943443936493</v>
      </c>
      <c r="T119" s="158">
        <f t="shared" si="434"/>
        <v>3.5825128960980752</v>
      </c>
      <c r="U119" s="158">
        <f t="shared" si="434"/>
        <v>3.6404069104063868</v>
      </c>
      <c r="V119" s="158">
        <f t="shared" si="422"/>
        <v>3.8160482222237007</v>
      </c>
      <c r="W119" s="158">
        <f t="shared" si="419"/>
        <v>4.0658464551235074</v>
      </c>
      <c r="X119" s="158">
        <f t="shared" ref="X119" si="435">+X66/X13</f>
        <v>4.2388028402072155</v>
      </c>
      <c r="Y119" s="180">
        <f t="shared" si="420"/>
        <v>4.2384879032521914</v>
      </c>
      <c r="Z119" s="181"/>
      <c r="AA119" s="147"/>
      <c r="AB119" s="127"/>
    </row>
    <row r="120" spans="1:28" x14ac:dyDescent="0.25">
      <c r="A120" s="133" t="s">
        <v>5</v>
      </c>
      <c r="B120" s="158">
        <f t="shared" ref="B120:G122" si="436">+B67/B14</f>
        <v>3.6143732981406922</v>
      </c>
      <c r="C120" s="158">
        <f t="shared" si="436"/>
        <v>3.8901655288149812</v>
      </c>
      <c r="D120" s="158">
        <f t="shared" si="436"/>
        <v>4.1571444930718409</v>
      </c>
      <c r="E120" s="158">
        <f t="shared" si="436"/>
        <v>4.0406261589006176</v>
      </c>
      <c r="F120" s="158">
        <f t="shared" si="436"/>
        <v>3.4266028790807677</v>
      </c>
      <c r="G120" s="158">
        <f t="shared" si="436"/>
        <v>3.677622860367737</v>
      </c>
      <c r="H120" s="158">
        <f t="shared" si="415"/>
        <v>3.977060638378914</v>
      </c>
      <c r="I120" s="158">
        <f t="shared" si="415"/>
        <v>4.3286388411310677</v>
      </c>
      <c r="J120" s="158">
        <f t="shared" si="416"/>
        <v>4.277100553752625</v>
      </c>
      <c r="K120" s="180">
        <f t="shared" si="429"/>
        <v>5.2964627315139881</v>
      </c>
      <c r="L120" s="180"/>
      <c r="M120" s="127"/>
      <c r="N120" s="2"/>
      <c r="O120" s="133" t="s">
        <v>5</v>
      </c>
      <c r="P120" s="158">
        <f t="shared" ref="P120:U120" si="437">+P67/P14</f>
        <v>3.7437580139987467</v>
      </c>
      <c r="Q120" s="158">
        <f t="shared" si="437"/>
        <v>3.8717606329868697</v>
      </c>
      <c r="R120" s="158">
        <f t="shared" si="437"/>
        <v>4.0904676024220601</v>
      </c>
      <c r="S120" s="158">
        <f t="shared" si="437"/>
        <v>3.9381077727141811</v>
      </c>
      <c r="T120" s="158">
        <f t="shared" si="437"/>
        <v>3.5230101946549262</v>
      </c>
      <c r="U120" s="158">
        <f t="shared" si="437"/>
        <v>3.6622415143269436</v>
      </c>
      <c r="V120" s="158">
        <f t="shared" si="422"/>
        <v>3.8450151784190911</v>
      </c>
      <c r="W120" s="158">
        <f t="shared" si="419"/>
        <v>4.0995310983755111</v>
      </c>
      <c r="X120" s="158">
        <f t="shared" ref="X120:X124" si="438">+X67/X14</f>
        <v>4.2348469255085011</v>
      </c>
      <c r="Y120" s="180">
        <f t="shared" si="420"/>
        <v>4.3249978775305014</v>
      </c>
      <c r="Z120" s="181"/>
      <c r="AA120" s="147"/>
      <c r="AB120" s="127"/>
    </row>
    <row r="121" spans="1:28" x14ac:dyDescent="0.25">
      <c r="A121" s="133" t="s">
        <v>6</v>
      </c>
      <c r="B121" s="158">
        <f t="shared" ref="B121:F121" si="439">+B68/B15</f>
        <v>3.8646592020871835</v>
      </c>
      <c r="C121" s="158">
        <f t="shared" si="439"/>
        <v>4.0694352461464538</v>
      </c>
      <c r="D121" s="158">
        <f t="shared" si="439"/>
        <v>4.1065781970867246</v>
      </c>
      <c r="E121" s="158">
        <f t="shared" si="439"/>
        <v>3.751847665420398</v>
      </c>
      <c r="F121" s="158">
        <f t="shared" si="439"/>
        <v>3.4009495908677643</v>
      </c>
      <c r="G121" s="158">
        <f t="shared" si="436"/>
        <v>4.0120893295227491</v>
      </c>
      <c r="H121" s="158">
        <f t="shared" si="415"/>
        <v>3.9123976255385511</v>
      </c>
      <c r="I121" s="158">
        <f t="shared" si="415"/>
        <v>4.5037308507582052</v>
      </c>
      <c r="J121" s="158">
        <f t="shared" si="416"/>
        <v>4.5528567063855787</v>
      </c>
      <c r="K121" s="180">
        <f t="shared" si="429"/>
        <v>4.1532183648778886</v>
      </c>
      <c r="L121" s="180"/>
      <c r="M121" s="127"/>
      <c r="N121" s="2"/>
      <c r="O121" s="133" t="s">
        <v>6</v>
      </c>
      <c r="P121" s="158">
        <f t="shared" ref="P121:U121" si="440">+P68/P15</f>
        <v>3.7329938251044839</v>
      </c>
      <c r="Q121" s="158">
        <f t="shared" si="440"/>
        <v>3.887967821630562</v>
      </c>
      <c r="R121" s="158">
        <f t="shared" si="440"/>
        <v>4.093382018129776</v>
      </c>
      <c r="S121" s="158">
        <f t="shared" si="440"/>
        <v>3.9115239526306387</v>
      </c>
      <c r="T121" s="158">
        <f t="shared" si="440"/>
        <v>3.4939326970920876</v>
      </c>
      <c r="U121" s="158">
        <f t="shared" si="440"/>
        <v>3.7184337859005407</v>
      </c>
      <c r="V121" s="158">
        <f t="shared" si="422"/>
        <v>3.8348948177058335</v>
      </c>
      <c r="W121" s="158">
        <f t="shared" si="419"/>
        <v>4.1535265383549351</v>
      </c>
      <c r="X121" s="158">
        <f t="shared" si="438"/>
        <v>4.2393600226814367</v>
      </c>
      <c r="Y121" s="180">
        <f t="shared" si="420"/>
        <v>4.2886295061140229</v>
      </c>
      <c r="Z121" s="181"/>
      <c r="AA121" s="147"/>
      <c r="AB121" s="127"/>
    </row>
    <row r="122" spans="1:28" x14ac:dyDescent="0.25">
      <c r="A122" s="133" t="s">
        <v>7</v>
      </c>
      <c r="B122" s="158">
        <f t="shared" ref="B122:F122" si="441">+B69/B16</f>
        <v>3.6881882261225467</v>
      </c>
      <c r="C122" s="158">
        <f t="shared" si="441"/>
        <v>4.2171894369985736</v>
      </c>
      <c r="D122" s="158">
        <f t="shared" si="441"/>
        <v>4.0344982733333721</v>
      </c>
      <c r="E122" s="158">
        <f t="shared" si="441"/>
        <v>3.4704545943967093</v>
      </c>
      <c r="F122" s="158">
        <f t="shared" si="441"/>
        <v>3.5953007132266199</v>
      </c>
      <c r="G122" s="158">
        <f t="shared" si="436"/>
        <v>3.7291985554060605</v>
      </c>
      <c r="H122" s="158">
        <f t="shared" si="415"/>
        <v>3.9943125194396312</v>
      </c>
      <c r="I122" s="158">
        <f t="shared" si="415"/>
        <v>4.1993616863356342</v>
      </c>
      <c r="J122" s="158">
        <f t="shared" si="416"/>
        <v>4.3075939475740572</v>
      </c>
      <c r="K122" s="180">
        <f t="shared" si="429"/>
        <v>4.0649095287541703</v>
      </c>
      <c r="L122" s="180"/>
      <c r="M122" s="127"/>
      <c r="N122" s="2"/>
      <c r="O122" s="133" t="s">
        <v>7</v>
      </c>
      <c r="P122" s="158">
        <f t="shared" ref="P122:W124" si="442">+P69/P16</f>
        <v>3.7076393642807592</v>
      </c>
      <c r="Q122" s="158">
        <f t="shared" si="442"/>
        <v>3.9358777574332597</v>
      </c>
      <c r="R122" s="158">
        <f t="shared" si="442"/>
        <v>4.0765635217282492</v>
      </c>
      <c r="S122" s="158">
        <f t="shared" si="442"/>
        <v>3.8578345930991893</v>
      </c>
      <c r="T122" s="158">
        <f t="shared" si="442"/>
        <v>3.5054403209129075</v>
      </c>
      <c r="U122" s="158">
        <f t="shared" si="442"/>
        <v>3.7299351646833787</v>
      </c>
      <c r="V122" s="158">
        <f t="shared" si="442"/>
        <v>3.8564241495425819</v>
      </c>
      <c r="W122" s="158">
        <f t="shared" si="419"/>
        <v>4.1736897954181131</v>
      </c>
      <c r="X122" s="158">
        <f t="shared" si="438"/>
        <v>4.2489842551525374</v>
      </c>
      <c r="Y122" s="180">
        <f t="shared" si="420"/>
        <v>4.2666894155808377</v>
      </c>
      <c r="Z122" s="181"/>
      <c r="AA122" s="147"/>
      <c r="AB122" s="127"/>
    </row>
    <row r="123" spans="1:28" x14ac:dyDescent="0.25">
      <c r="A123" s="133" t="s">
        <v>8</v>
      </c>
      <c r="B123" s="158">
        <f t="shared" ref="B123:G123" si="443">+B70/B17</f>
        <v>3.9214999458664241</v>
      </c>
      <c r="C123" s="158">
        <f t="shared" si="443"/>
        <v>4.0603438040079682</v>
      </c>
      <c r="D123" s="158">
        <f t="shared" si="443"/>
        <v>3.910769230769231</v>
      </c>
      <c r="E123" s="158">
        <f t="shared" si="443"/>
        <v>3.6540867523958158</v>
      </c>
      <c r="F123" s="158">
        <f t="shared" si="443"/>
        <v>3.6320763261978803</v>
      </c>
      <c r="G123" s="158">
        <f t="shared" si="443"/>
        <v>3.8213717120748107</v>
      </c>
      <c r="H123" s="158">
        <f t="shared" si="415"/>
        <v>3.8771539323460829</v>
      </c>
      <c r="I123" s="158">
        <f t="shared" si="415"/>
        <v>4.1484095970418924</v>
      </c>
      <c r="J123" s="158">
        <f t="shared" si="416"/>
        <v>4.1826965445965758</v>
      </c>
      <c r="K123" s="180">
        <f t="shared" si="429"/>
        <v>3.9996254948817631</v>
      </c>
      <c r="L123" s="180"/>
      <c r="M123" s="127"/>
      <c r="N123" s="2"/>
      <c r="O123" s="133" t="s">
        <v>8</v>
      </c>
      <c r="P123" s="158">
        <f t="shared" ref="P123:T123" si="444">+P70/P17</f>
        <v>3.7200348670232675</v>
      </c>
      <c r="Q123" s="158">
        <f t="shared" si="444"/>
        <v>3.9467678922780256</v>
      </c>
      <c r="R123" s="158">
        <f t="shared" si="444"/>
        <v>4.0637299225981218</v>
      </c>
      <c r="S123" s="158">
        <f t="shared" si="444"/>
        <v>3.836921120244376</v>
      </c>
      <c r="T123" s="158">
        <f t="shared" si="444"/>
        <v>3.5044103111160463</v>
      </c>
      <c r="U123" s="158">
        <f t="shared" ref="U123" si="445">+U70/U17</f>
        <v>3.7453437151368076</v>
      </c>
      <c r="V123" s="158">
        <f t="shared" si="442"/>
        <v>3.8610815488208798</v>
      </c>
      <c r="W123" s="158">
        <f t="shared" si="419"/>
        <v>4.1972135372957418</v>
      </c>
      <c r="X123" s="158">
        <f t="shared" si="438"/>
        <v>4.251346404961267</v>
      </c>
      <c r="Y123" s="180">
        <f t="shared" si="420"/>
        <v>4.2536561981966052</v>
      </c>
      <c r="Z123" s="181"/>
      <c r="AA123" s="147"/>
      <c r="AB123" s="127"/>
    </row>
    <row r="124" spans="1:28" x14ac:dyDescent="0.25">
      <c r="A124" s="133" t="s">
        <v>9</v>
      </c>
      <c r="B124" s="158">
        <f t="shared" ref="B124:G125" si="446">+B71/B18</f>
        <v>3.8691214174801689</v>
      </c>
      <c r="C124" s="158">
        <f t="shared" si="446"/>
        <v>4.2887195581564272</v>
      </c>
      <c r="D124" s="158">
        <f t="shared" si="446"/>
        <v>4.0207561054448666</v>
      </c>
      <c r="E124" s="158">
        <f t="shared" si="446"/>
        <v>3.8499944982394365</v>
      </c>
      <c r="F124" s="158">
        <f t="shared" si="446"/>
        <v>3.7753349603331872</v>
      </c>
      <c r="G124" s="158">
        <f t="shared" si="446"/>
        <v>3.6195494877397709</v>
      </c>
      <c r="H124" s="158">
        <f t="shared" si="415"/>
        <v>3.975795839309213</v>
      </c>
      <c r="I124" s="158">
        <f t="shared" si="415"/>
        <v>4.2491235958798601</v>
      </c>
      <c r="J124" s="158">
        <f t="shared" si="416"/>
        <v>4.2637122167561747</v>
      </c>
      <c r="K124" s="180">
        <f t="shared" si="429"/>
        <v>4.2179295838907498</v>
      </c>
      <c r="L124" s="180"/>
      <c r="M124" s="127"/>
      <c r="N124" s="2"/>
      <c r="O124" s="133" t="s">
        <v>9</v>
      </c>
      <c r="P124" s="158">
        <f t="shared" ref="P124:T124" si="447">+P71/P18</f>
        <v>3.724342670779182</v>
      </c>
      <c r="Q124" s="158">
        <f t="shared" si="447"/>
        <v>3.9794826062111639</v>
      </c>
      <c r="R124" s="158">
        <f t="shared" si="447"/>
        <v>4.0427764308760619</v>
      </c>
      <c r="S124" s="158">
        <f t="shared" si="447"/>
        <v>3.8239471283323025</v>
      </c>
      <c r="T124" s="158">
        <f t="shared" si="447"/>
        <v>3.4988115985599286</v>
      </c>
      <c r="U124" s="158">
        <f t="shared" ref="U124" si="448">+U71/U18</f>
        <v>3.733483290284251</v>
      </c>
      <c r="V124" s="158">
        <f t="shared" si="442"/>
        <v>3.8901846713970478</v>
      </c>
      <c r="W124" s="158">
        <f t="shared" si="442"/>
        <v>4.2209881515637928</v>
      </c>
      <c r="X124" s="158">
        <f t="shared" si="438"/>
        <v>4.2524641333478304</v>
      </c>
      <c r="Y124" s="180">
        <f t="shared" si="420"/>
        <v>4.2497818011516637</v>
      </c>
      <c r="Z124" s="181"/>
      <c r="AA124" s="147"/>
      <c r="AB124" s="127"/>
    </row>
    <row r="125" spans="1:28" ht="25.5" x14ac:dyDescent="0.25">
      <c r="A125" s="134" t="s">
        <v>13</v>
      </c>
      <c r="B125" s="182">
        <f t="shared" si="446"/>
        <v>3.7243426707791829</v>
      </c>
      <c r="C125" s="182">
        <f t="shared" si="446"/>
        <v>3.9794826062111639</v>
      </c>
      <c r="D125" s="182">
        <f t="shared" si="446"/>
        <v>4.0427764308760619</v>
      </c>
      <c r="E125" s="182">
        <f t="shared" si="446"/>
        <v>3.8239471283323025</v>
      </c>
      <c r="F125" s="182">
        <f t="shared" si="446"/>
        <v>3.4988115985599286</v>
      </c>
      <c r="G125" s="182">
        <f t="shared" ref="G125:H125" si="449">+G72/G19</f>
        <v>3.733483290284251</v>
      </c>
      <c r="H125" s="182">
        <f t="shared" si="449"/>
        <v>3.8901846713970478</v>
      </c>
      <c r="I125" s="182">
        <f t="shared" ref="I125:J125" si="450">+I72/I19</f>
        <v>4.2209881515637928</v>
      </c>
      <c r="J125" s="182">
        <f t="shared" si="450"/>
        <v>4.2524641333478304</v>
      </c>
      <c r="K125" s="183">
        <f t="shared" ref="K125" si="451">+K72/K19</f>
        <v>4.2497818011516637</v>
      </c>
      <c r="L125" s="183"/>
      <c r="M125" s="137"/>
      <c r="N125" s="3"/>
      <c r="O125" s="134" t="s">
        <v>14</v>
      </c>
      <c r="P125" s="182">
        <f t="shared" ref="P125" si="452">+AVERAGE(P113:P124)</f>
        <v>3.764374531322209</v>
      </c>
      <c r="Q125" s="182">
        <f>+AVERAGE(Q113:Q124)</f>
        <v>3.8416749552739748</v>
      </c>
      <c r="R125" s="182">
        <f t="shared" ref="R125:V125" si="453">+AVERAGE(R113:R124)</f>
        <v>4.0491785119617676</v>
      </c>
      <c r="S125" s="182">
        <f t="shared" si="453"/>
        <v>3.9398608203447729</v>
      </c>
      <c r="T125" s="182">
        <f t="shared" si="453"/>
        <v>3.6294150002488905</v>
      </c>
      <c r="U125" s="182">
        <f t="shared" si="453"/>
        <v>3.6127486929401216</v>
      </c>
      <c r="V125" s="182">
        <f t="shared" si="453"/>
        <v>3.8168589668967776</v>
      </c>
      <c r="W125" s="182">
        <f t="shared" ref="W125" si="454">+AVERAGE(W113:W124)</f>
        <v>4.0545136913917981</v>
      </c>
      <c r="X125" s="182">
        <f t="shared" ref="X125:Y125" si="455">+AVERAGE(X113:X124)</f>
        <v>4.2446396672613238</v>
      </c>
      <c r="Y125" s="183">
        <f t="shared" si="455"/>
        <v>4.2666751723746552</v>
      </c>
      <c r="Z125" s="184">
        <f t="shared" ref="Z125" si="456">+AVERAGE(Z113:Z124)</f>
        <v>4.2452792074309933</v>
      </c>
      <c r="AA125" s="149">
        <f>+Z125/Y125-1</f>
        <v>-5.0146692868006104E-3</v>
      </c>
      <c r="AB125" s="156">
        <f>+POWER(Z125/U125,0.2)-1</f>
        <v>3.2793988024639953E-2</v>
      </c>
    </row>
    <row r="126" spans="1:28" ht="25.5" x14ac:dyDescent="0.25">
      <c r="A126" s="135" t="s">
        <v>15</v>
      </c>
      <c r="B126" s="138">
        <f>+B125/B$161</f>
        <v>1.1702439515017089</v>
      </c>
      <c r="C126" s="138">
        <f t="shared" ref="C126:F126" si="457">+C125/C$161</f>
        <v>1.0973996742628946</v>
      </c>
      <c r="D126" s="138">
        <f t="shared" si="457"/>
        <v>1.3557041615990533</v>
      </c>
      <c r="E126" s="138">
        <f t="shared" si="457"/>
        <v>1.4951490675953263</v>
      </c>
      <c r="F126" s="138">
        <f t="shared" si="457"/>
        <v>1.7459426319508629</v>
      </c>
      <c r="G126" s="138">
        <f t="shared" ref="G126:H126" si="458">+G125/G$161</f>
        <v>1.3991085056590906</v>
      </c>
      <c r="H126" s="138">
        <f t="shared" si="458"/>
        <v>1.2493182557319722</v>
      </c>
      <c r="I126" s="138">
        <f t="shared" ref="I126:J126" si="459">+I125/I$161</f>
        <v>1.2234764655893042</v>
      </c>
      <c r="J126" s="138">
        <f t="shared" si="459"/>
        <v>1.2379336947053956</v>
      </c>
      <c r="K126" s="139">
        <f t="shared" ref="K126" si="460">+K125/K$161</f>
        <v>1.2190789629275531</v>
      </c>
      <c r="L126" s="139"/>
      <c r="M126" s="140"/>
      <c r="N126" s="3"/>
      <c r="O126" s="135" t="s">
        <v>15</v>
      </c>
      <c r="P126" s="138">
        <f>+P125/P$161</f>
        <v>1.1969620065925559</v>
      </c>
      <c r="Q126" s="138">
        <f t="shared" ref="Q126" si="461">+Q125/Q$161</f>
        <v>1.1260100193888452</v>
      </c>
      <c r="R126" s="138">
        <f t="shared" ref="R126" si="462">+R125/R$161</f>
        <v>1.1716190474692556</v>
      </c>
      <c r="S126" s="138">
        <f t="shared" ref="S126" si="463">+S125/S$161</f>
        <v>1.4402937082227394</v>
      </c>
      <c r="T126" s="138">
        <f t="shared" ref="T126:U126" si="464">+T125/T$161</f>
        <v>1.7350606912880495</v>
      </c>
      <c r="U126" s="222">
        <f t="shared" si="464"/>
        <v>1.5027337615989156</v>
      </c>
      <c r="V126" s="138">
        <f t="shared" ref="V126" si="465">+V125/V$161</f>
        <v>1.3114190410137434</v>
      </c>
      <c r="W126" s="138">
        <f t="shared" ref="W126" si="466">+W125/W$161</f>
        <v>1.226225390314196</v>
      </c>
      <c r="X126" s="138">
        <f t="shared" ref="X126:Y126" si="467">+X125/X$161</f>
        <v>1.2254357512970484</v>
      </c>
      <c r="Y126" s="139">
        <f t="shared" si="467"/>
        <v>1.2311496905871715</v>
      </c>
      <c r="Z126" s="223">
        <f t="shared" ref="Z126" si="468">+Z125/Z$161</f>
        <v>1.2489210742082908</v>
      </c>
      <c r="AA126" s="148"/>
      <c r="AB126" s="140"/>
    </row>
    <row r="127" spans="1:28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69">+D125/C125-1</f>
        <v>1.5905038651534475E-2</v>
      </c>
      <c r="E127" s="142">
        <f t="shared" ref="E127" si="470">+E125/D125-1</f>
        <v>-5.4128469947654079E-2</v>
      </c>
      <c r="F127" s="142">
        <f t="shared" ref="F127:K127" si="471">+F125/E125-1</f>
        <v>-8.5026157229891375E-2</v>
      </c>
      <c r="G127" s="142">
        <f t="shared" si="471"/>
        <v>6.707182856627969E-2</v>
      </c>
      <c r="H127" s="142">
        <f t="shared" si="471"/>
        <v>4.1971898339704827E-2</v>
      </c>
      <c r="I127" s="142">
        <f t="shared" si="471"/>
        <v>8.503541813811788E-2</v>
      </c>
      <c r="J127" s="142">
        <f t="shared" si="471"/>
        <v>7.4570173271810702E-3</v>
      </c>
      <c r="K127" s="143">
        <f t="shared" si="471"/>
        <v>-6.307712686232092E-4</v>
      </c>
      <c r="L127" s="143"/>
      <c r="M127" s="145"/>
      <c r="N127" s="2"/>
      <c r="O127" s="136" t="s">
        <v>12</v>
      </c>
      <c r="P127" s="141"/>
      <c r="Q127" s="142">
        <f>+Q125/P125-1</f>
        <v>2.0534732479080553E-2</v>
      </c>
      <c r="R127" s="142">
        <f t="shared" ref="R127" si="472">+R125/Q125-1</f>
        <v>5.401382446553038E-2</v>
      </c>
      <c r="S127" s="142">
        <f t="shared" ref="S127" si="473">+S125/R125-1</f>
        <v>-2.699749870104684E-2</v>
      </c>
      <c r="T127" s="142">
        <f t="shared" ref="T127" si="474">+T125/S125-1</f>
        <v>-7.8796138810993788E-2</v>
      </c>
      <c r="U127" s="142">
        <f t="shared" ref="U127:Z127" si="475">+U125/T125-1</f>
        <v>-4.5920092653020106E-3</v>
      </c>
      <c r="V127" s="142">
        <f t="shared" si="475"/>
        <v>5.6497224497103815E-2</v>
      </c>
      <c r="W127" s="142">
        <f t="shared" si="475"/>
        <v>6.2264476250281975E-2</v>
      </c>
      <c r="X127" s="142">
        <f t="shared" si="475"/>
        <v>4.689242418226014E-2</v>
      </c>
      <c r="Y127" s="143">
        <f t="shared" si="475"/>
        <v>5.1913723756789043E-3</v>
      </c>
      <c r="Z127" s="155">
        <f t="shared" si="475"/>
        <v>-5.0146692868006104E-3</v>
      </c>
      <c r="AA127" s="144"/>
      <c r="AB127" s="145"/>
    </row>
    <row r="128" spans="1:28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8" ht="15.75" thickBot="1" x14ac:dyDescent="0.3">
      <c r="A129" s="285" t="s">
        <v>176</v>
      </c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7"/>
      <c r="N129" s="2"/>
      <c r="O129" s="285" t="s">
        <v>177</v>
      </c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7"/>
    </row>
    <row r="130" spans="1:28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76">+F130+1</f>
        <v>2021</v>
      </c>
      <c r="H130" s="129">
        <f t="shared" ref="H130" si="477">+G130+1</f>
        <v>2022</v>
      </c>
      <c r="I130" s="129">
        <f t="shared" ref="I130:L130" si="478">+H130+1</f>
        <v>2023</v>
      </c>
      <c r="J130" s="129">
        <f t="shared" si="478"/>
        <v>2024</v>
      </c>
      <c r="K130" s="130">
        <f t="shared" si="478"/>
        <v>2025</v>
      </c>
      <c r="L130" s="130">
        <f t="shared" si="478"/>
        <v>2026</v>
      </c>
      <c r="M130" s="132" t="s">
        <v>16</v>
      </c>
      <c r="N130" s="2"/>
      <c r="O130" s="128"/>
      <c r="P130" s="129">
        <v>2016</v>
      </c>
      <c r="Q130" s="129">
        <f>+P130+1</f>
        <v>2017</v>
      </c>
      <c r="R130" s="129">
        <f t="shared" ref="R130" si="479">+Q130+1</f>
        <v>2018</v>
      </c>
      <c r="S130" s="129">
        <f t="shared" ref="S130" si="480">+R130+1</f>
        <v>2019</v>
      </c>
      <c r="T130" s="129">
        <f t="shared" ref="T130" si="481">+S130+1</f>
        <v>2020</v>
      </c>
      <c r="U130" s="129">
        <f t="shared" ref="U130" si="482">+T130+1</f>
        <v>2021</v>
      </c>
      <c r="V130" s="129">
        <v>2022</v>
      </c>
      <c r="W130" s="129">
        <v>2023</v>
      </c>
      <c r="X130" s="129">
        <v>2024</v>
      </c>
      <c r="Y130" s="130">
        <v>2025</v>
      </c>
      <c r="Z130" s="131">
        <v>2026</v>
      </c>
      <c r="AA130" s="146" t="s">
        <v>16</v>
      </c>
      <c r="AB130" s="132" t="s">
        <v>21</v>
      </c>
    </row>
    <row r="131" spans="1:28" x14ac:dyDescent="0.25">
      <c r="A131" s="133" t="s">
        <v>10</v>
      </c>
      <c r="B131" s="158">
        <f>+B78/B25</f>
        <v>1.0381720267143564</v>
      </c>
      <c r="C131" s="158">
        <f t="shared" ref="C131:I142" si="483">+C78/C25</f>
        <v>1.436690457309014</v>
      </c>
      <c r="D131" s="158">
        <f t="shared" si="483"/>
        <v>1.5253606328524896</v>
      </c>
      <c r="E131" s="158">
        <f t="shared" si="483"/>
        <v>0.58134567174766438</v>
      </c>
      <c r="F131" s="158">
        <f t="shared" si="483"/>
        <v>0.3474280388817888</v>
      </c>
      <c r="G131" s="158">
        <f t="shared" si="483"/>
        <v>0.73182688799708129</v>
      </c>
      <c r="H131" s="158">
        <f t="shared" si="483"/>
        <v>0.79363652705374799</v>
      </c>
      <c r="I131" s="158">
        <f t="shared" si="483"/>
        <v>0.95402278733570178</v>
      </c>
      <c r="J131" s="158">
        <f t="shared" ref="J131:K142" si="484">+J78/J25</f>
        <v>0.94806094182825495</v>
      </c>
      <c r="K131" s="180">
        <f t="shared" si="484"/>
        <v>0.91230324445872146</v>
      </c>
      <c r="L131" s="180">
        <f t="shared" ref="L131:L134" si="485">+L78/L25</f>
        <v>0.62265293761356755</v>
      </c>
      <c r="M131" s="127">
        <f>+L131/K131-1</f>
        <v>-0.31749345253836769</v>
      </c>
      <c r="N131" s="2"/>
      <c r="O131" s="133" t="s">
        <v>10</v>
      </c>
      <c r="P131" s="158">
        <f>+P78/P25</f>
        <v>0.92200897418335537</v>
      </c>
      <c r="Q131" s="158">
        <f t="shared" ref="Q131:Y142" si="486">+Q78/Q25</f>
        <v>1.0918478738780659</v>
      </c>
      <c r="R131" s="158">
        <f t="shared" si="486"/>
        <v>1.4684623858427204</v>
      </c>
      <c r="S131" s="158">
        <f t="shared" si="486"/>
        <v>0.71658220260476269</v>
      </c>
      <c r="T131" s="158">
        <f t="shared" si="486"/>
        <v>0.50801257854330484</v>
      </c>
      <c r="U131" s="158">
        <f t="shared" si="486"/>
        <v>0.4759535645464259</v>
      </c>
      <c r="V131" s="158">
        <f t="shared" si="486"/>
        <v>0.64557954408394647</v>
      </c>
      <c r="W131" s="158">
        <f t="shared" si="486"/>
        <v>0.86262989614210484</v>
      </c>
      <c r="X131" s="158">
        <f t="shared" si="486"/>
        <v>1.0031251678032542</v>
      </c>
      <c r="Y131" s="180">
        <f t="shared" si="486"/>
        <v>0.99617741333744836</v>
      </c>
      <c r="Z131" s="181">
        <f t="shared" ref="Z131:Z134" si="487">+Z78/Z25</f>
        <v>0.89508374772395749</v>
      </c>
      <c r="AA131" s="147">
        <f>+Z131/Y131-1</f>
        <v>-0.10148158777742344</v>
      </c>
      <c r="AB131" s="127">
        <f>+POWER(Z131/U131,0.2)-1</f>
        <v>0.13464451377781272</v>
      </c>
    </row>
    <row r="132" spans="1:28" x14ac:dyDescent="0.25">
      <c r="A132" s="133" t="s">
        <v>11</v>
      </c>
      <c r="B132" s="158">
        <f t="shared" ref="B132:H132" si="488">+B79/B26</f>
        <v>0.99788628397614831</v>
      </c>
      <c r="C132" s="158">
        <f t="shared" si="488"/>
        <v>1.3980992608236535</v>
      </c>
      <c r="D132" s="158">
        <f t="shared" si="488"/>
        <v>1.8678598629093681</v>
      </c>
      <c r="E132" s="158">
        <f t="shared" si="488"/>
        <v>0.71607670649539845</v>
      </c>
      <c r="F132" s="158">
        <f t="shared" si="488"/>
        <v>0.29349511714656945</v>
      </c>
      <c r="G132" s="158">
        <f t="shared" si="488"/>
        <v>0.58775560131291915</v>
      </c>
      <c r="H132" s="158">
        <f t="shared" si="488"/>
        <v>0.92185951437066405</v>
      </c>
      <c r="I132" s="158">
        <f t="shared" si="483"/>
        <v>0.92349430276722733</v>
      </c>
      <c r="J132" s="158">
        <f t="shared" si="484"/>
        <v>1.1364844996402541</v>
      </c>
      <c r="K132" s="180">
        <f t="shared" si="484"/>
        <v>1.0386466785861641</v>
      </c>
      <c r="L132" s="180">
        <f t="shared" si="485"/>
        <v>0.81411581756171703</v>
      </c>
      <c r="M132" s="127">
        <f>+L132/K132-1</f>
        <v>-0.21617636262033302</v>
      </c>
      <c r="N132" s="2"/>
      <c r="O132" s="133" t="s">
        <v>11</v>
      </c>
      <c r="P132" s="158">
        <f t="shared" ref="P132:V132" si="489">+P79/P26</f>
        <v>0.93493898756921445</v>
      </c>
      <c r="Q132" s="158">
        <f t="shared" si="489"/>
        <v>1.1177168328756799</v>
      </c>
      <c r="R132" s="158">
        <f t="shared" si="489"/>
        <v>1.5112590010387503</v>
      </c>
      <c r="S132" s="158">
        <f t="shared" si="489"/>
        <v>0.68736771088802717</v>
      </c>
      <c r="T132" s="158">
        <f t="shared" si="489"/>
        <v>0.46011844247703149</v>
      </c>
      <c r="U132" s="158">
        <f t="shared" si="489"/>
        <v>0.51698696496399921</v>
      </c>
      <c r="V132" s="158">
        <f t="shared" si="489"/>
        <v>0.66707188885334312</v>
      </c>
      <c r="W132" s="158">
        <f t="shared" si="486"/>
        <v>0.86019718877540818</v>
      </c>
      <c r="X132" s="158">
        <f t="shared" si="486"/>
        <v>1.0187504612726348</v>
      </c>
      <c r="Y132" s="180">
        <f t="shared" si="486"/>
        <v>0.99048117053520446</v>
      </c>
      <c r="Z132" s="181">
        <f t="shared" si="487"/>
        <v>0.87507324433083777</v>
      </c>
      <c r="AA132" s="147">
        <f>+Z132/Y132-1</f>
        <v>-0.11651703196135088</v>
      </c>
      <c r="AB132" s="127">
        <f>+POWER(Z132/U132,0.2)-1</f>
        <v>0.11099719495485849</v>
      </c>
    </row>
    <row r="133" spans="1:28" x14ac:dyDescent="0.25">
      <c r="A133" s="133" t="s">
        <v>0</v>
      </c>
      <c r="B133" s="158">
        <f t="shared" ref="B133:H133" si="490">+B80/B27</f>
        <v>1.1541382643198697</v>
      </c>
      <c r="C133" s="158">
        <f t="shared" si="490"/>
        <v>1.4008690928843022</v>
      </c>
      <c r="D133" s="158">
        <f t="shared" si="490"/>
        <v>1.4153960580141316</v>
      </c>
      <c r="E133" s="158">
        <f t="shared" si="490"/>
        <v>0.78407773260336699</v>
      </c>
      <c r="F133" s="158">
        <f t="shared" si="490"/>
        <v>0.41024913967546106</v>
      </c>
      <c r="G133" s="158">
        <f t="shared" si="490"/>
        <v>0.61068569590877086</v>
      </c>
      <c r="H133" s="158">
        <f t="shared" si="490"/>
        <v>0.80069544905570234</v>
      </c>
      <c r="I133" s="158">
        <f t="shared" si="483"/>
        <v>1.0829694323144106</v>
      </c>
      <c r="J133" s="158">
        <f t="shared" si="484"/>
        <v>1.0185106201484262</v>
      </c>
      <c r="K133" s="180">
        <f t="shared" si="484"/>
        <v>1.0200233694497558</v>
      </c>
      <c r="L133" s="180">
        <f t="shared" si="485"/>
        <v>0.73604328426378118</v>
      </c>
      <c r="M133" s="127">
        <f>+L133/K133-1</f>
        <v>-0.27840546961111845</v>
      </c>
      <c r="N133" s="2"/>
      <c r="O133" s="133" t="s">
        <v>0</v>
      </c>
      <c r="P133" s="158">
        <f t="shared" ref="P133:V133" si="491">+P80/P27</f>
        <v>0.97178444226339822</v>
      </c>
      <c r="Q133" s="158">
        <f t="shared" si="491"/>
        <v>1.1258298552092727</v>
      </c>
      <c r="R133" s="158">
        <f t="shared" si="491"/>
        <v>1.509393965296179</v>
      </c>
      <c r="S133" s="158">
        <f t="shared" si="491"/>
        <v>0.6753121623578423</v>
      </c>
      <c r="T133" s="158">
        <f t="shared" si="491"/>
        <v>0.44236954510326015</v>
      </c>
      <c r="U133" s="158">
        <f t="shared" si="491"/>
        <v>0.53521246927207478</v>
      </c>
      <c r="V133" s="158">
        <f t="shared" si="491"/>
        <v>0.68277396604150831</v>
      </c>
      <c r="W133" s="158">
        <f t="shared" si="486"/>
        <v>0.88238541345326438</v>
      </c>
      <c r="X133" s="158">
        <f t="shared" si="486"/>
        <v>1.01290937045648</v>
      </c>
      <c r="Y133" s="180">
        <f t="shared" si="486"/>
        <v>0.99072532149134995</v>
      </c>
      <c r="Z133" s="181">
        <f t="shared" si="487"/>
        <v>0.84880438604589947</v>
      </c>
      <c r="AA133" s="147">
        <f>+Z133/Y133-1</f>
        <v>-0.14324952877132013</v>
      </c>
      <c r="AB133" s="127">
        <f>+POWER(Z133/U133,0.2)-1</f>
        <v>9.6620293387691625E-2</v>
      </c>
    </row>
    <row r="134" spans="1:28" x14ac:dyDescent="0.25">
      <c r="A134" s="133" t="s">
        <v>1</v>
      </c>
      <c r="B134" s="158">
        <f t="shared" ref="B134:H134" si="492">+B81/B28</f>
        <v>0.75326569238884256</v>
      </c>
      <c r="C134" s="158">
        <f t="shared" si="492"/>
        <v>1.3954577382346054</v>
      </c>
      <c r="D134" s="158">
        <f t="shared" si="492"/>
        <v>1.1688148854004714</v>
      </c>
      <c r="E134" s="158">
        <f t="shared" si="492"/>
        <v>0.71777075316107752</v>
      </c>
      <c r="F134" s="158">
        <f t="shared" si="492"/>
        <v>0.43402097314765192</v>
      </c>
      <c r="G134" s="158">
        <f t="shared" si="492"/>
        <v>0.57137689023949068</v>
      </c>
      <c r="H134" s="158">
        <f t="shared" si="492"/>
        <v>0.71534367044665592</v>
      </c>
      <c r="I134" s="158">
        <f t="shared" si="483"/>
        <v>0.95040475458551077</v>
      </c>
      <c r="J134" s="158">
        <f t="shared" si="484"/>
        <v>0.9765780905367083</v>
      </c>
      <c r="K134" s="180">
        <f t="shared" ref="K134" si="493">+K81/K28</f>
        <v>0.98519515477792741</v>
      </c>
      <c r="L134" s="180">
        <f t="shared" si="485"/>
        <v>0.73490194922870655</v>
      </c>
      <c r="M134" s="127">
        <f>+L134/K134-1</f>
        <v>-0.25405444224463258</v>
      </c>
      <c r="N134" s="2"/>
      <c r="O134" s="133" t="s">
        <v>1</v>
      </c>
      <c r="P134" s="158">
        <f t="shared" ref="P134:V134" si="494">+P81/P28</f>
        <v>0.94945658647296971</v>
      </c>
      <c r="Q134" s="158">
        <f t="shared" si="494"/>
        <v>1.1716487383043552</v>
      </c>
      <c r="R134" s="158">
        <f t="shared" si="494"/>
        <v>1.4724885732501454</v>
      </c>
      <c r="S134" s="158">
        <f t="shared" si="494"/>
        <v>0.65960604351373708</v>
      </c>
      <c r="T134" s="158">
        <f t="shared" si="494"/>
        <v>0.43259245686014586</v>
      </c>
      <c r="U134" s="158">
        <f t="shared" si="494"/>
        <v>0.54687381273468616</v>
      </c>
      <c r="V134" s="158">
        <f t="shared" si="494"/>
        <v>0.70093840144590425</v>
      </c>
      <c r="W134" s="158">
        <f t="shared" si="486"/>
        <v>0.91244727593812769</v>
      </c>
      <c r="X134" s="158">
        <f t="shared" si="486"/>
        <v>1.0144430051813473</v>
      </c>
      <c r="Y134" s="180">
        <f t="shared" si="486"/>
        <v>0.99164596352706746</v>
      </c>
      <c r="Z134" s="181">
        <f t="shared" si="487"/>
        <v>0.82509559237632268</v>
      </c>
      <c r="AA134" s="147">
        <f>+Z134/Y134-1</f>
        <v>-0.16795346048539506</v>
      </c>
      <c r="AB134" s="127">
        <f>+POWER(Z134/U134,0.2)-1</f>
        <v>8.5733974642684618E-2</v>
      </c>
    </row>
    <row r="135" spans="1:28" x14ac:dyDescent="0.25">
      <c r="A135" s="133" t="s">
        <v>2</v>
      </c>
      <c r="B135" s="158">
        <f t="shared" ref="B135:H135" si="495">+B82/B29</f>
        <v>0.86020721133074673</v>
      </c>
      <c r="C135" s="158">
        <f t="shared" si="495"/>
        <v>1.4563971992361553</v>
      </c>
      <c r="D135" s="158">
        <f t="shared" si="495"/>
        <v>1.0849785407725323</v>
      </c>
      <c r="E135" s="158">
        <f t="shared" si="495"/>
        <v>0.79778413543014381</v>
      </c>
      <c r="F135" s="158">
        <f t="shared" si="495"/>
        <v>0.45532508836376012</v>
      </c>
      <c r="G135" s="158">
        <f t="shared" si="495"/>
        <v>0.68314492025721885</v>
      </c>
      <c r="H135" s="158">
        <f t="shared" si="495"/>
        <v>0.80235010002342888</v>
      </c>
      <c r="I135" s="158">
        <f t="shared" si="483"/>
        <v>1.055036855036855</v>
      </c>
      <c r="J135" s="158">
        <f t="shared" si="484"/>
        <v>1.0602158627275096</v>
      </c>
      <c r="K135" s="180">
        <f t="shared" ref="K135:K142" si="496">+K82/K29</f>
        <v>0.94571343814891728</v>
      </c>
      <c r="L135" s="180"/>
      <c r="M135" s="127"/>
      <c r="N135" s="2"/>
      <c r="O135" s="133" t="s">
        <v>2</v>
      </c>
      <c r="P135" s="158">
        <f t="shared" ref="P135:V135" si="497">+P82/P29</f>
        <v>0.94390085050981409</v>
      </c>
      <c r="Q135" s="158">
        <f t="shared" si="497"/>
        <v>1.2180554375148323</v>
      </c>
      <c r="R135" s="158">
        <f t="shared" si="497"/>
        <v>1.4268042569945993</v>
      </c>
      <c r="S135" s="158">
        <f t="shared" si="497"/>
        <v>0.65080972754371214</v>
      </c>
      <c r="T135" s="158">
        <f t="shared" si="497"/>
        <v>0.42345756026336362</v>
      </c>
      <c r="U135" s="158">
        <f t="shared" si="497"/>
        <v>0.56681755955954216</v>
      </c>
      <c r="V135" s="158">
        <f t="shared" si="497"/>
        <v>0.70925378233805614</v>
      </c>
      <c r="W135" s="158">
        <f t="shared" si="486"/>
        <v>0.93395986195662561</v>
      </c>
      <c r="X135" s="158">
        <f t="shared" si="486"/>
        <v>1.0142891836721299</v>
      </c>
      <c r="Y135" s="180">
        <f t="shared" si="486"/>
        <v>0.9839260099935373</v>
      </c>
      <c r="Z135" s="181"/>
      <c r="AA135" s="147"/>
      <c r="AB135" s="127"/>
    </row>
    <row r="136" spans="1:28" x14ac:dyDescent="0.25">
      <c r="A136" s="133" t="s">
        <v>3</v>
      </c>
      <c r="B136" s="158">
        <f t="shared" ref="B136:H136" si="498">+B83/B30</f>
        <v>1.0141438623924941</v>
      </c>
      <c r="C136" s="158">
        <f t="shared" si="498"/>
        <v>1.5003561253561255</v>
      </c>
      <c r="D136" s="158">
        <f t="shared" si="498"/>
        <v>1.393042118635786</v>
      </c>
      <c r="E136" s="158">
        <f t="shared" si="498"/>
        <v>0.60340412712757951</v>
      </c>
      <c r="F136" s="158">
        <f t="shared" si="498"/>
        <v>0.54791779565634247</v>
      </c>
      <c r="G136" s="158">
        <f t="shared" si="498"/>
        <v>0.64383873661832813</v>
      </c>
      <c r="H136" s="158">
        <f t="shared" si="498"/>
        <v>0.94983452360216003</v>
      </c>
      <c r="I136" s="158">
        <f t="shared" si="483"/>
        <v>1.0129588732863868</v>
      </c>
      <c r="J136" s="158">
        <f t="shared" si="484"/>
        <v>0.91631445477599327</v>
      </c>
      <c r="K136" s="180">
        <f t="shared" si="496"/>
        <v>1.0534568781183178</v>
      </c>
      <c r="L136" s="180"/>
      <c r="M136" s="127"/>
      <c r="N136" s="2"/>
      <c r="O136" s="133" t="s">
        <v>3</v>
      </c>
      <c r="P136" s="158">
        <f t="shared" ref="P136:V136" si="499">+P83/P30</f>
        <v>0.95245306681438513</v>
      </c>
      <c r="Q136" s="158">
        <f t="shared" si="499"/>
        <v>1.2574450612807602</v>
      </c>
      <c r="R136" s="158">
        <f t="shared" si="499"/>
        <v>1.4185200769415722</v>
      </c>
      <c r="S136" s="158">
        <f t="shared" si="499"/>
        <v>0.63494219853246558</v>
      </c>
      <c r="T136" s="158">
        <f t="shared" si="499"/>
        <v>0.42503599712023038</v>
      </c>
      <c r="U136" s="158">
        <f t="shared" si="499"/>
        <v>0.5738502200733443</v>
      </c>
      <c r="V136" s="158">
        <f t="shared" si="499"/>
        <v>0.73255295780480545</v>
      </c>
      <c r="W136" s="158">
        <f t="shared" si="486"/>
        <v>0.93585200104549437</v>
      </c>
      <c r="X136" s="158">
        <f t="shared" si="486"/>
        <v>1.0092835873182695</v>
      </c>
      <c r="Y136" s="180">
        <f t="shared" si="486"/>
        <v>0.99170814521055295</v>
      </c>
      <c r="Z136" s="181"/>
      <c r="AA136" s="147"/>
      <c r="AB136" s="127"/>
    </row>
    <row r="137" spans="1:28" x14ac:dyDescent="0.25">
      <c r="A137" s="133" t="s">
        <v>4</v>
      </c>
      <c r="B137" s="158">
        <f t="shared" ref="B137:H137" si="500">+B84/B31</f>
        <v>0.85094948047294872</v>
      </c>
      <c r="C137" s="158">
        <f t="shared" si="500"/>
        <v>1.4351571594877763</v>
      </c>
      <c r="D137" s="158">
        <f t="shared" si="500"/>
        <v>0.92004708608157859</v>
      </c>
      <c r="E137" s="158">
        <f t="shared" si="500"/>
        <v>0.53761361438793265</v>
      </c>
      <c r="F137" s="158">
        <f t="shared" si="500"/>
        <v>0.49603685481457771</v>
      </c>
      <c r="G137" s="158">
        <f t="shared" si="500"/>
        <v>0.62381395573713017</v>
      </c>
      <c r="H137" s="158">
        <f t="shared" si="500"/>
        <v>0.86514920929001526</v>
      </c>
      <c r="I137" s="158">
        <f t="shared" si="483"/>
        <v>1.1086721384488132</v>
      </c>
      <c r="J137" s="158">
        <f t="shared" si="484"/>
        <v>1.0134721371708513</v>
      </c>
      <c r="K137" s="180">
        <f t="shared" si="496"/>
        <v>0.72472783825816489</v>
      </c>
      <c r="L137" s="180"/>
      <c r="M137" s="127"/>
      <c r="N137" s="2"/>
      <c r="O137" s="133" t="s">
        <v>4</v>
      </c>
      <c r="P137" s="158">
        <f t="shared" ref="P137:V137" si="501">+P84/P31</f>
        <v>0.94448589529416327</v>
      </c>
      <c r="Q137" s="158">
        <f t="shared" si="501"/>
        <v>1.3049993753069333</v>
      </c>
      <c r="R137" s="158">
        <f t="shared" si="501"/>
        <v>1.3444035047318268</v>
      </c>
      <c r="S137" s="158">
        <f t="shared" si="501"/>
        <v>0.61459674592278202</v>
      </c>
      <c r="T137" s="158">
        <f t="shared" si="501"/>
        <v>0.42489383454119051</v>
      </c>
      <c r="U137" s="158">
        <f t="shared" si="501"/>
        <v>0.58467103775717844</v>
      </c>
      <c r="V137" s="158">
        <f t="shared" si="501"/>
        <v>0.74810584541785041</v>
      </c>
      <c r="W137" s="158">
        <f t="shared" si="486"/>
        <v>0.95036584243465461</v>
      </c>
      <c r="X137" s="158">
        <f t="shared" si="486"/>
        <v>1.0033383325689875</v>
      </c>
      <c r="Y137" s="180">
        <f t="shared" si="486"/>
        <v>0.97329734813633484</v>
      </c>
      <c r="Z137" s="181"/>
      <c r="AA137" s="147"/>
      <c r="AB137" s="127"/>
    </row>
    <row r="138" spans="1:28" x14ac:dyDescent="0.25">
      <c r="A138" s="133" t="s">
        <v>5</v>
      </c>
      <c r="B138" s="158">
        <f t="shared" ref="B138:H138" si="502">+B85/B32</f>
        <v>0.91418744951482811</v>
      </c>
      <c r="C138" s="158">
        <f t="shared" si="502"/>
        <v>1.3087366235425653</v>
      </c>
      <c r="D138" s="158">
        <f t="shared" si="502"/>
        <v>0.42325622196045015</v>
      </c>
      <c r="E138" s="158">
        <f t="shared" si="502"/>
        <v>0.59318555008210183</v>
      </c>
      <c r="F138" s="158">
        <f t="shared" si="502"/>
        <v>0.54790979712736831</v>
      </c>
      <c r="G138" s="158">
        <f t="shared" si="502"/>
        <v>0.52451345593328891</v>
      </c>
      <c r="H138" s="158">
        <f t="shared" si="502"/>
        <v>0.9223733851606265</v>
      </c>
      <c r="I138" s="158">
        <f t="shared" si="483"/>
        <v>1.0333026678932842</v>
      </c>
      <c r="J138" s="158">
        <f t="shared" si="484"/>
        <v>0.99672198320016392</v>
      </c>
      <c r="K138" s="180">
        <f t="shared" si="496"/>
        <v>1.065128445905158</v>
      </c>
      <c r="L138" s="180"/>
      <c r="M138" s="127"/>
      <c r="N138" s="2"/>
      <c r="O138" s="133" t="s">
        <v>5</v>
      </c>
      <c r="P138" s="158">
        <f t="shared" ref="P138:V138" si="503">+P85/P32</f>
        <v>0.94152542504172221</v>
      </c>
      <c r="Q138" s="158">
        <f t="shared" si="503"/>
        <v>1.3568868762064556</v>
      </c>
      <c r="R138" s="158">
        <f t="shared" si="503"/>
        <v>1.048503716623906</v>
      </c>
      <c r="S138" s="158">
        <f t="shared" si="503"/>
        <v>0.63911356549060327</v>
      </c>
      <c r="T138" s="158">
        <f t="shared" si="503"/>
        <v>0.42426001484714693</v>
      </c>
      <c r="U138" s="158">
        <f t="shared" si="503"/>
        <v>0.58516005857383824</v>
      </c>
      <c r="V138" s="158">
        <f t="shared" si="503"/>
        <v>0.77888743525557347</v>
      </c>
      <c r="W138" s="158">
        <f t="shared" si="486"/>
        <v>0.95725341402363673</v>
      </c>
      <c r="X138" s="158">
        <f t="shared" si="486"/>
        <v>1.0010895594106495</v>
      </c>
      <c r="Y138" s="180">
        <f t="shared" si="486"/>
        <v>0.97940854461894378</v>
      </c>
      <c r="Z138" s="181"/>
      <c r="AA138" s="147"/>
      <c r="AB138" s="127"/>
    </row>
    <row r="139" spans="1:28" x14ac:dyDescent="0.25">
      <c r="A139" s="133" t="s">
        <v>6</v>
      </c>
      <c r="B139" s="158">
        <f t="shared" ref="B139:H139" si="504">+B86/B33</f>
        <v>1.1564535054268115</v>
      </c>
      <c r="C139" s="158">
        <f t="shared" si="504"/>
        <v>1.4922689679971235</v>
      </c>
      <c r="D139" s="158">
        <f t="shared" si="504"/>
        <v>0.48848536185081265</v>
      </c>
      <c r="E139" s="158">
        <f t="shared" si="504"/>
        <v>0.45109158215322148</v>
      </c>
      <c r="F139" s="158">
        <f t="shared" si="504"/>
        <v>0.5007768213310938</v>
      </c>
      <c r="G139" s="158">
        <f t="shared" si="504"/>
        <v>0.66689485213581601</v>
      </c>
      <c r="H139" s="158">
        <f t="shared" si="504"/>
        <v>0.92900431551560281</v>
      </c>
      <c r="I139" s="158">
        <f t="shared" si="483"/>
        <v>1.0204754973313925</v>
      </c>
      <c r="J139" s="158">
        <f t="shared" si="484"/>
        <v>0.98768472906403948</v>
      </c>
      <c r="K139" s="180">
        <f t="shared" si="496"/>
        <v>0.87439925399899587</v>
      </c>
      <c r="L139" s="180"/>
      <c r="M139" s="127"/>
      <c r="N139" s="2"/>
      <c r="O139" s="133" t="s">
        <v>6</v>
      </c>
      <c r="P139" s="158">
        <f t="shared" ref="P139:V139" si="505">+P86/P33</f>
        <v>0.94753560477711474</v>
      </c>
      <c r="Q139" s="158">
        <f t="shared" si="505"/>
        <v>1.386158303664401</v>
      </c>
      <c r="R139" s="158">
        <f t="shared" si="505"/>
        <v>0.86792481674272137</v>
      </c>
      <c r="S139" s="158">
        <f t="shared" si="505"/>
        <v>0.64869055823569943</v>
      </c>
      <c r="T139" s="158">
        <f t="shared" si="505"/>
        <v>0.42751988274887626</v>
      </c>
      <c r="U139" s="158">
        <f t="shared" si="505"/>
        <v>0.59745603328497188</v>
      </c>
      <c r="V139" s="158">
        <f t="shared" si="505"/>
        <v>0.80131101651608949</v>
      </c>
      <c r="W139" s="158">
        <f t="shared" si="486"/>
        <v>0.96755322822426337</v>
      </c>
      <c r="X139" s="158">
        <f t="shared" si="486"/>
        <v>0.99797083171646617</v>
      </c>
      <c r="Y139" s="180">
        <f t="shared" si="486"/>
        <v>0.96968512843715959</v>
      </c>
      <c r="Z139" s="181"/>
      <c r="AA139" s="147"/>
      <c r="AB139" s="127"/>
    </row>
    <row r="140" spans="1:28" x14ac:dyDescent="0.25">
      <c r="A140" s="133" t="s">
        <v>7</v>
      </c>
      <c r="B140" s="158">
        <f t="shared" ref="B140:H140" si="506">+B87/B34</f>
        <v>1.5076193403890914</v>
      </c>
      <c r="C140" s="158">
        <f t="shared" si="506"/>
        <v>1.7030418769608511</v>
      </c>
      <c r="D140" s="158">
        <f t="shared" si="506"/>
        <v>0.6084782528769439</v>
      </c>
      <c r="E140" s="158">
        <f t="shared" si="506"/>
        <v>0.49723584101589685</v>
      </c>
      <c r="F140" s="158">
        <f t="shared" si="506"/>
        <v>0.54587775942333683</v>
      </c>
      <c r="G140" s="158">
        <f t="shared" si="506"/>
        <v>0.65460607718256292</v>
      </c>
      <c r="H140" s="158">
        <f t="shared" si="506"/>
        <v>0.73702882483370291</v>
      </c>
      <c r="I140" s="158">
        <f t="shared" si="483"/>
        <v>0.96538329715526094</v>
      </c>
      <c r="J140" s="158">
        <f t="shared" si="484"/>
        <v>1.0714351215038973</v>
      </c>
      <c r="K140" s="180">
        <f t="shared" si="496"/>
        <v>0.79906359734685917</v>
      </c>
      <c r="L140" s="180"/>
      <c r="M140" s="127"/>
      <c r="N140" s="2"/>
      <c r="O140" s="133" t="s">
        <v>7</v>
      </c>
      <c r="P140" s="158">
        <f t="shared" ref="P140:V142" si="507">+P87/P34</f>
        <v>0.99366603618942073</v>
      </c>
      <c r="Q140" s="158">
        <f t="shared" si="507"/>
        <v>1.39703267183872</v>
      </c>
      <c r="R140" s="158">
        <f t="shared" si="507"/>
        <v>0.78311685839556855</v>
      </c>
      <c r="S140" s="158">
        <f t="shared" si="507"/>
        <v>0.63614754250891981</v>
      </c>
      <c r="T140" s="158">
        <f t="shared" si="507"/>
        <v>0.43094756802920298</v>
      </c>
      <c r="U140" s="158">
        <f t="shared" si="507"/>
        <v>0.60648854318701373</v>
      </c>
      <c r="V140" s="158">
        <f t="shared" si="507"/>
        <v>0.81227656888462407</v>
      </c>
      <c r="W140" s="158">
        <f t="shared" si="486"/>
        <v>0.9885351511979128</v>
      </c>
      <c r="X140" s="158">
        <f t="shared" si="486"/>
        <v>1.0087153640434858</v>
      </c>
      <c r="Y140" s="180">
        <f t="shared" si="486"/>
        <v>0.94393278740827424</v>
      </c>
      <c r="Z140" s="181"/>
      <c r="AA140" s="147"/>
      <c r="AB140" s="127"/>
    </row>
    <row r="141" spans="1:28" x14ac:dyDescent="0.25">
      <c r="A141" s="133" t="s">
        <v>8</v>
      </c>
      <c r="B141" s="158">
        <f t="shared" ref="B141:H141" si="508">+B88/B35</f>
        <v>1.0377688747131355</v>
      </c>
      <c r="C141" s="158">
        <f t="shared" si="508"/>
        <v>1.460335998562573</v>
      </c>
      <c r="D141" s="158">
        <f t="shared" si="508"/>
        <v>0.88076542211188447</v>
      </c>
      <c r="E141" s="158">
        <f t="shared" si="508"/>
        <v>0.54601453517169329</v>
      </c>
      <c r="F141" s="158">
        <f t="shared" si="508"/>
        <v>0.46453147234838887</v>
      </c>
      <c r="G141" s="158">
        <f t="shared" si="508"/>
        <v>0.64998368412465324</v>
      </c>
      <c r="H141" s="158">
        <f t="shared" si="508"/>
        <v>0.95402278733570178</v>
      </c>
      <c r="I141" s="158">
        <f t="shared" si="483"/>
        <v>0.93361578316020521</v>
      </c>
      <c r="J141" s="158">
        <f t="shared" si="484"/>
        <v>0.93843607125965622</v>
      </c>
      <c r="K141" s="180">
        <f t="shared" si="496"/>
        <v>0.97117479470420653</v>
      </c>
      <c r="L141" s="180"/>
      <c r="M141" s="127"/>
      <c r="N141" s="2"/>
      <c r="O141" s="133" t="s">
        <v>8</v>
      </c>
      <c r="P141" s="158">
        <f t="shared" ref="P141:T141" si="509">+P88/P35</f>
        <v>1.0056467690110651</v>
      </c>
      <c r="Q141" s="158">
        <f t="shared" si="509"/>
        <v>1.4281249817457491</v>
      </c>
      <c r="R141" s="158">
        <f t="shared" si="509"/>
        <v>0.77347446151494681</v>
      </c>
      <c r="S141" s="158">
        <f t="shared" si="509"/>
        <v>0.61016840459352129</v>
      </c>
      <c r="T141" s="158">
        <f t="shared" si="509"/>
        <v>0.42721864839883666</v>
      </c>
      <c r="U141" s="158">
        <f t="shared" si="507"/>
        <v>0.62842305805506471</v>
      </c>
      <c r="V141" s="158">
        <f t="shared" si="507"/>
        <v>0.84554199243100081</v>
      </c>
      <c r="W141" s="158">
        <f t="shared" si="486"/>
        <v>0.98815491001494649</v>
      </c>
      <c r="X141" s="158">
        <f t="shared" si="486"/>
        <v>1.0075090841934069</v>
      </c>
      <c r="Y141" s="180">
        <f t="shared" si="486"/>
        <v>0.94731366479571555</v>
      </c>
      <c r="Z141" s="181"/>
      <c r="AA141" s="147"/>
      <c r="AB141" s="127"/>
    </row>
    <row r="142" spans="1:28" x14ac:dyDescent="0.25">
      <c r="A142" s="133" t="s">
        <v>9</v>
      </c>
      <c r="B142" s="158">
        <f t="shared" ref="B142:H143" si="510">+B89/B36</f>
        <v>1.2783436791983644</v>
      </c>
      <c r="C142" s="158">
        <f t="shared" si="510"/>
        <v>1.492031470647569</v>
      </c>
      <c r="D142" s="158">
        <f t="shared" si="510"/>
        <v>0.79228839297504283</v>
      </c>
      <c r="E142" s="158">
        <f t="shared" si="510"/>
        <v>0.37108759088425886</v>
      </c>
      <c r="F142" s="158">
        <f t="shared" si="510"/>
        <v>0.61114659173159624</v>
      </c>
      <c r="G142" s="158">
        <f t="shared" si="510"/>
        <v>0.82689843831157583</v>
      </c>
      <c r="H142" s="158">
        <f t="shared" si="510"/>
        <v>0.86701958966602422</v>
      </c>
      <c r="I142" s="158">
        <f t="shared" si="483"/>
        <v>1.0259712837837838</v>
      </c>
      <c r="J142" s="158">
        <f t="shared" si="484"/>
        <v>0.92408088235294117</v>
      </c>
      <c r="K142" s="180">
        <f t="shared" si="496"/>
        <v>0.6662676001353357</v>
      </c>
      <c r="L142" s="180"/>
      <c r="M142" s="127"/>
      <c r="N142" s="2"/>
      <c r="O142" s="133" t="s">
        <v>9</v>
      </c>
      <c r="P142" s="158">
        <f t="shared" ref="P142:T142" si="511">+P89/P36</f>
        <v>1.051110977670149</v>
      </c>
      <c r="Q142" s="158">
        <f t="shared" si="511"/>
        <v>1.4591763028873506</v>
      </c>
      <c r="R142" s="158">
        <f t="shared" si="511"/>
        <v>0.75503130955315645</v>
      </c>
      <c r="S142" s="158">
        <f t="shared" si="511"/>
        <v>0.55427341454906753</v>
      </c>
      <c r="T142" s="158">
        <f t="shared" si="511"/>
        <v>0.44493310015832438</v>
      </c>
      <c r="U142" s="158">
        <f t="shared" si="507"/>
        <v>0.64500050877068926</v>
      </c>
      <c r="V142" s="158">
        <f t="shared" si="507"/>
        <v>0.84923237993274658</v>
      </c>
      <c r="W142" s="158">
        <f t="shared" si="486"/>
        <v>1.0022486816634404</v>
      </c>
      <c r="X142" s="158">
        <f t="shared" si="486"/>
        <v>0.99718208823097354</v>
      </c>
      <c r="Y142" s="180">
        <f t="shared" si="486"/>
        <v>0.92618000066494544</v>
      </c>
      <c r="Z142" s="181"/>
      <c r="AA142" s="147"/>
      <c r="AB142" s="127"/>
    </row>
    <row r="143" spans="1:28" ht="25.5" x14ac:dyDescent="0.25">
      <c r="A143" s="134" t="s">
        <v>13</v>
      </c>
      <c r="B143" s="182">
        <f t="shared" si="510"/>
        <v>1.0511109776701488</v>
      </c>
      <c r="C143" s="182">
        <f t="shared" si="510"/>
        <v>1.4591763028873506</v>
      </c>
      <c r="D143" s="182">
        <f t="shared" si="510"/>
        <v>0.75503130955315645</v>
      </c>
      <c r="E143" s="182">
        <f t="shared" si="510"/>
        <v>0.55427341454906753</v>
      </c>
      <c r="F143" s="182">
        <f t="shared" si="510"/>
        <v>0.44493310015832438</v>
      </c>
      <c r="G143" s="182">
        <f t="shared" si="510"/>
        <v>0.64500050877068926</v>
      </c>
      <c r="H143" s="182">
        <f t="shared" si="510"/>
        <v>0.84923237993274658</v>
      </c>
      <c r="I143" s="182">
        <f t="shared" ref="I143:J143" si="512">+I90/I37</f>
        <v>1.0022486816634404</v>
      </c>
      <c r="J143" s="182">
        <f t="shared" si="512"/>
        <v>0.99718208823097354</v>
      </c>
      <c r="K143" s="183">
        <f t="shared" ref="K143" si="513">+K90/K37</f>
        <v>0.92618000066494544</v>
      </c>
      <c r="L143" s="183"/>
      <c r="M143" s="137"/>
      <c r="N143" s="3"/>
      <c r="O143" s="134" t="s">
        <v>14</v>
      </c>
      <c r="P143" s="182">
        <f t="shared" ref="P143" si="514">+AVERAGE(P131:P142)</f>
        <v>0.96320946798306428</v>
      </c>
      <c r="Q143" s="182">
        <f>+AVERAGE(Q131:Q142)</f>
        <v>1.2762435258927145</v>
      </c>
      <c r="R143" s="182">
        <f t="shared" ref="R143:W143" si="515">+AVERAGE(R131:R142)</f>
        <v>1.1982819105771745</v>
      </c>
      <c r="S143" s="182">
        <f t="shared" si="515"/>
        <v>0.64396752306176164</v>
      </c>
      <c r="T143" s="182">
        <f t="shared" si="515"/>
        <v>0.43927996909090949</v>
      </c>
      <c r="U143" s="182">
        <f t="shared" si="515"/>
        <v>0.57190781923156908</v>
      </c>
      <c r="V143" s="182">
        <f t="shared" si="515"/>
        <v>0.74779381491712071</v>
      </c>
      <c r="W143" s="182">
        <f t="shared" si="515"/>
        <v>0.93679857207248995</v>
      </c>
      <c r="X143" s="182">
        <f t="shared" ref="X143:Y143" si="516">+AVERAGE(X131:X142)</f>
        <v>1.0073838363223404</v>
      </c>
      <c r="Y143" s="183">
        <f t="shared" si="516"/>
        <v>0.9737067915130444</v>
      </c>
      <c r="Z143" s="184">
        <f t="shared" ref="Z143" si="517">+AVERAGE(Z131:Z142)</f>
        <v>0.86101424261925441</v>
      </c>
      <c r="AA143" s="149">
        <f>+Z143/Y143-1</f>
        <v>-0.11573560940113903</v>
      </c>
      <c r="AB143" s="156">
        <f>+POWER(Z143/U143,0.2)-1</f>
        <v>8.5267656520853885E-2</v>
      </c>
    </row>
    <row r="144" spans="1:28" ht="25.5" x14ac:dyDescent="0.25">
      <c r="A144" s="135" t="s">
        <v>15</v>
      </c>
      <c r="B144" s="138">
        <f>+B143/B161</f>
        <v>0.33027472837728844</v>
      </c>
      <c r="C144" s="138">
        <f t="shared" ref="C144:F144" si="518">+C143/C161</f>
        <v>0.40238889271218575</v>
      </c>
      <c r="D144" s="138">
        <f t="shared" si="518"/>
        <v>0.25319210844340095</v>
      </c>
      <c r="E144" s="138">
        <f t="shared" si="518"/>
        <v>0.21671883819098134</v>
      </c>
      <c r="F144" s="138">
        <f t="shared" si="518"/>
        <v>0.22202614975102267</v>
      </c>
      <c r="G144" s="138">
        <f t="shared" ref="G144:H144" si="519">+G143/G$161</f>
        <v>0.24171146026658805</v>
      </c>
      <c r="H144" s="138">
        <f t="shared" si="519"/>
        <v>0.27272780220679771</v>
      </c>
      <c r="I144" s="138">
        <f t="shared" ref="I144:J144" si="520">+I143/I$161</f>
        <v>0.29050725343278511</v>
      </c>
      <c r="J144" s="138">
        <f t="shared" si="520"/>
        <v>0.29028941057898383</v>
      </c>
      <c r="K144" s="139">
        <f t="shared" ref="K144" si="521">+K143/K$161</f>
        <v>0.26568106494053106</v>
      </c>
      <c r="L144" s="139"/>
      <c r="M144" s="140"/>
      <c r="N144" s="3"/>
      <c r="O144" s="135" t="s">
        <v>15</v>
      </c>
      <c r="P144" s="138">
        <f>+P143/P$161</f>
        <v>0.30627269629332032</v>
      </c>
      <c r="Q144" s="138">
        <f t="shared" ref="Q144" si="522">+Q143/Q$161</f>
        <v>0.37407199049011092</v>
      </c>
      <c r="R144" s="138">
        <f t="shared" ref="R144" si="523">+R143/R$161</f>
        <v>0.34671968808554338</v>
      </c>
      <c r="S144" s="138">
        <f t="shared" ref="S144" si="524">+S143/S$161</f>
        <v>0.23541500932626155</v>
      </c>
      <c r="T144" s="138">
        <f t="shared" ref="T144:V144" si="525">+T143/T$161</f>
        <v>0.21000007075178767</v>
      </c>
      <c r="U144" s="222">
        <f t="shared" si="525"/>
        <v>0.23788678967932098</v>
      </c>
      <c r="V144" s="138">
        <f t="shared" si="525"/>
        <v>0.25693143397224727</v>
      </c>
      <c r="W144" s="138">
        <f t="shared" ref="W144" si="526">+W143/W$161</f>
        <v>0.28332033928612677</v>
      </c>
      <c r="X144" s="138">
        <f t="shared" ref="X144:Y144" si="527">+X143/X$161</f>
        <v>0.29083367849329583</v>
      </c>
      <c r="Y144" s="139">
        <f t="shared" si="527"/>
        <v>0.28096322468033613</v>
      </c>
      <c r="Z144" s="223">
        <f t="shared" ref="Z144" si="528">+Z143/Z$161</f>
        <v>0.25330226358690133</v>
      </c>
      <c r="AA144" s="148"/>
      <c r="AB144" s="140"/>
    </row>
    <row r="145" spans="1:28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29">+G143/F143-1</f>
        <v>0.4496572822772078</v>
      </c>
      <c r="H145" s="142">
        <f t="shared" ref="H145:K145" si="530">+H143/G143-1</f>
        <v>0.31663831017948207</v>
      </c>
      <c r="I145" s="142">
        <f t="shared" si="530"/>
        <v>0.18018189761300873</v>
      </c>
      <c r="J145" s="142">
        <f t="shared" si="530"/>
        <v>-5.0552258388185667E-3</v>
      </c>
      <c r="K145" s="143">
        <f t="shared" si="530"/>
        <v>-7.1202730578512119E-2</v>
      </c>
      <c r="L145" s="143"/>
      <c r="M145" s="145"/>
      <c r="N145" s="2"/>
      <c r="O145" s="136" t="s">
        <v>12</v>
      </c>
      <c r="P145" s="141"/>
      <c r="Q145" s="142">
        <f>+Q143/P143-1</f>
        <v>0.32499063632040026</v>
      </c>
      <c r="R145" s="142">
        <f t="shared" ref="R145" si="531">+R143/Q143-1</f>
        <v>-6.1086786129635362E-2</v>
      </c>
      <c r="S145" s="142">
        <f t="shared" ref="S145" si="532">+S143/R143-1</f>
        <v>-0.46259096680214185</v>
      </c>
      <c r="T145" s="142">
        <f t="shared" ref="T145" si="533">+T143/S143-1</f>
        <v>-0.31785384610338641</v>
      </c>
      <c r="U145" s="142">
        <f t="shared" ref="U145" si="534">+U143/T143-1</f>
        <v>0.30192100590230209</v>
      </c>
      <c r="V145" s="142">
        <f t="shared" ref="V145:Z145" si="535">+V143/U143-1</f>
        <v>0.30754256153006754</v>
      </c>
      <c r="W145" s="142">
        <f t="shared" si="535"/>
        <v>0.25274982673708934</v>
      </c>
      <c r="X145" s="142">
        <f t="shared" si="535"/>
        <v>7.5347322630620495E-2</v>
      </c>
      <c r="Y145" s="143">
        <f t="shared" si="535"/>
        <v>-3.3430201671927673E-2</v>
      </c>
      <c r="Z145" s="155">
        <f t="shared" si="535"/>
        <v>-0.11573560940113903</v>
      </c>
      <c r="AA145" s="144"/>
      <c r="AB145" s="145"/>
    </row>
    <row r="146" spans="1:28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8" ht="15.75" thickBot="1" x14ac:dyDescent="0.3">
      <c r="A147" s="288" t="s">
        <v>275</v>
      </c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90"/>
      <c r="N147" s="2"/>
      <c r="O147" s="288" t="s">
        <v>275</v>
      </c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90"/>
    </row>
    <row r="148" spans="1:28" ht="51" x14ac:dyDescent="0.25">
      <c r="A148" s="128"/>
      <c r="B148" s="129">
        <v>2016</v>
      </c>
      <c r="C148" s="129">
        <f>+B148+1</f>
        <v>2017</v>
      </c>
      <c r="D148" s="129">
        <f t="shared" ref="D148" si="536">+C148+1</f>
        <v>2018</v>
      </c>
      <c r="E148" s="129">
        <f t="shared" ref="E148" si="537">+D148+1</f>
        <v>2019</v>
      </c>
      <c r="F148" s="129">
        <f t="shared" ref="F148" si="538">+E148+1</f>
        <v>2020</v>
      </c>
      <c r="G148" s="129">
        <f t="shared" ref="G148" si="539">+F148+1</f>
        <v>2021</v>
      </c>
      <c r="H148" s="129">
        <f t="shared" ref="H148" si="540">+G148+1</f>
        <v>2022</v>
      </c>
      <c r="I148" s="129">
        <f t="shared" ref="I148:L148" si="541">+H148+1</f>
        <v>2023</v>
      </c>
      <c r="J148" s="129">
        <f t="shared" si="541"/>
        <v>2024</v>
      </c>
      <c r="K148" s="130">
        <f t="shared" si="541"/>
        <v>2025</v>
      </c>
      <c r="L148" s="130">
        <f t="shared" si="541"/>
        <v>2026</v>
      </c>
      <c r="M148" s="132" t="s">
        <v>16</v>
      </c>
      <c r="N148" s="2"/>
      <c r="O148" s="128"/>
      <c r="P148" s="129">
        <v>2016</v>
      </c>
      <c r="Q148" s="129">
        <f>+P148+1</f>
        <v>2017</v>
      </c>
      <c r="R148" s="129">
        <f t="shared" ref="R148" si="542">+Q148+1</f>
        <v>2018</v>
      </c>
      <c r="S148" s="129">
        <f t="shared" ref="S148" si="543">+R148+1</f>
        <v>2019</v>
      </c>
      <c r="T148" s="129">
        <f t="shared" ref="T148" si="544">+S148+1</f>
        <v>2020</v>
      </c>
      <c r="U148" s="129">
        <f t="shared" ref="U148" si="545">+T148+1</f>
        <v>2021</v>
      </c>
      <c r="V148" s="129">
        <v>2022</v>
      </c>
      <c r="W148" s="129">
        <v>2023</v>
      </c>
      <c r="X148" s="129">
        <v>2024</v>
      </c>
      <c r="Y148" s="130">
        <v>2025</v>
      </c>
      <c r="Z148" s="130">
        <v>2026</v>
      </c>
      <c r="AA148" s="146" t="s">
        <v>16</v>
      </c>
      <c r="AB148" s="132" t="s">
        <v>21</v>
      </c>
    </row>
    <row r="149" spans="1:28" x14ac:dyDescent="0.25">
      <c r="A149" s="133" t="s">
        <v>10</v>
      </c>
      <c r="B149" s="158">
        <f>+B96/B43</f>
        <v>2.8963166087690499</v>
      </c>
      <c r="C149" s="158">
        <f t="shared" ref="C149:I160" si="546">+C96/C43</f>
        <v>3.1125771376722597</v>
      </c>
      <c r="D149" s="158">
        <f t="shared" si="546"/>
        <v>3.6173414000850692</v>
      </c>
      <c r="E149" s="158">
        <f t="shared" si="546"/>
        <v>2.3572389417877773</v>
      </c>
      <c r="F149" s="158">
        <f t="shared" si="546"/>
        <v>1.4549292363057544</v>
      </c>
      <c r="G149" s="158">
        <f t="shared" si="546"/>
        <v>2.5473986032596332</v>
      </c>
      <c r="H149" s="158">
        <f t="shared" si="546"/>
        <v>2.7729792659940125</v>
      </c>
      <c r="I149" s="158">
        <f t="shared" si="546"/>
        <v>2.9944879268157338</v>
      </c>
      <c r="J149" s="158">
        <f t="shared" ref="J149:K160" si="547">+J96/J43</f>
        <v>3.2007603558112909</v>
      </c>
      <c r="K149" s="180">
        <f t="shared" si="547"/>
        <v>3.2160147736536513</v>
      </c>
      <c r="L149" s="180">
        <f t="shared" ref="L149:L152" si="548">+L96/L43</f>
        <v>2.8777120594006296</v>
      </c>
      <c r="M149" s="127">
        <f>+L149/K149-1</f>
        <v>-0.10519314681775627</v>
      </c>
      <c r="N149" s="2"/>
      <c r="O149" s="133" t="s">
        <v>10</v>
      </c>
      <c r="P149" s="158">
        <f>+P96/P43</f>
        <v>3.0985339901816085</v>
      </c>
      <c r="Q149" s="158">
        <f t="shared" ref="Q149:Y160" si="549">+Q96/Q43</f>
        <v>3.1978778835982387</v>
      </c>
      <c r="R149" s="158">
        <f t="shared" si="549"/>
        <v>3.6724188222985159</v>
      </c>
      <c r="S149" s="158">
        <f t="shared" si="549"/>
        <v>2.8891276959717902</v>
      </c>
      <c r="T149" s="158">
        <f t="shared" si="549"/>
        <v>2.4285113630218595</v>
      </c>
      <c r="U149" s="158">
        <f t="shared" si="549"/>
        <v>2.1012476390483461</v>
      </c>
      <c r="V149" s="158">
        <f t="shared" si="549"/>
        <v>2.6826882586396787</v>
      </c>
      <c r="W149" s="158">
        <f t="shared" si="549"/>
        <v>3.1284827706091605</v>
      </c>
      <c r="X149" s="158">
        <f t="shared" si="549"/>
        <v>3.4768034834807708</v>
      </c>
      <c r="Y149" s="180">
        <f t="shared" si="549"/>
        <v>3.4378305211729061</v>
      </c>
      <c r="Z149" s="180">
        <f t="shared" ref="Z149:Z152" si="550">+Z96/Z43</f>
        <v>3.4588395504675318</v>
      </c>
      <c r="AA149" s="147">
        <f>+Z149/Y149-1</f>
        <v>6.1111300179677031E-3</v>
      </c>
      <c r="AB149" s="127">
        <f>+POWER(Z149/U149,0.2)-1</f>
        <v>0.10481773109176395</v>
      </c>
    </row>
    <row r="150" spans="1:28" x14ac:dyDescent="0.25">
      <c r="A150" s="133" t="s">
        <v>11</v>
      </c>
      <c r="B150" s="158">
        <f t="shared" ref="B150:H150" si="551">+B97/B44</f>
        <v>2.9402413453871841</v>
      </c>
      <c r="C150" s="158">
        <f t="shared" si="551"/>
        <v>3.5118883103883589</v>
      </c>
      <c r="D150" s="158">
        <f t="shared" si="551"/>
        <v>3.7017090913980666</v>
      </c>
      <c r="E150" s="158">
        <f t="shared" si="551"/>
        <v>2.8696607838982007</v>
      </c>
      <c r="F150" s="158">
        <f t="shared" si="551"/>
        <v>1.3850255317515165</v>
      </c>
      <c r="G150" s="158">
        <f t="shared" si="551"/>
        <v>2.4889148054367354</v>
      </c>
      <c r="H150" s="158">
        <f t="shared" si="551"/>
        <v>2.975189000889416</v>
      </c>
      <c r="I150" s="158">
        <f t="shared" si="546"/>
        <v>3.299112394396321</v>
      </c>
      <c r="J150" s="158">
        <f t="shared" si="547"/>
        <v>3.4392852016649926</v>
      </c>
      <c r="K150" s="180">
        <f t="shared" si="547"/>
        <v>3.499780837548442</v>
      </c>
      <c r="L150" s="180">
        <f t="shared" si="548"/>
        <v>2.9696131704259843</v>
      </c>
      <c r="M150" s="127">
        <f>+L150/K150-1</f>
        <v>-0.15148596204493603</v>
      </c>
      <c r="N150" s="2"/>
      <c r="O150" s="133" t="s">
        <v>11</v>
      </c>
      <c r="P150" s="158">
        <f t="shared" ref="P150:V150" si="552">+P97/P44</f>
        <v>3.0955860052538546</v>
      </c>
      <c r="Q150" s="158">
        <f t="shared" si="552"/>
        <v>3.2344693515016072</v>
      </c>
      <c r="R150" s="158">
        <f t="shared" si="552"/>
        <v>3.6841379810656893</v>
      </c>
      <c r="S150" s="158">
        <f t="shared" si="552"/>
        <v>2.8463208511397227</v>
      </c>
      <c r="T150" s="158">
        <f t="shared" si="552"/>
        <v>2.2789247316122321</v>
      </c>
      <c r="U150" s="158">
        <f t="shared" si="552"/>
        <v>2.2120814867188736</v>
      </c>
      <c r="V150" s="158">
        <f t="shared" si="552"/>
        <v>2.7171320539196757</v>
      </c>
      <c r="W150" s="158">
        <f t="shared" si="549"/>
        <v>3.1511034277842298</v>
      </c>
      <c r="X150" s="158">
        <f t="shared" si="549"/>
        <v>3.4878232513982628</v>
      </c>
      <c r="Y150" s="180">
        <f t="shared" si="549"/>
        <v>3.4420220739832978</v>
      </c>
      <c r="Z150" s="180">
        <f t="shared" si="550"/>
        <v>3.4177282150621062</v>
      </c>
      <c r="AA150" s="147">
        <f>+Z150/Y150-1</f>
        <v>-7.0580195010421232E-3</v>
      </c>
      <c r="AB150" s="127">
        <f>+POWER(Z150/U150,0.2)-1</f>
        <v>9.0905874770069284E-2</v>
      </c>
    </row>
    <row r="151" spans="1:28" x14ac:dyDescent="0.25">
      <c r="A151" s="133" t="s">
        <v>0</v>
      </c>
      <c r="B151" s="158">
        <f t="shared" ref="B151:H151" si="553">+B98/B45</f>
        <v>3.1364050092730973</v>
      </c>
      <c r="C151" s="158">
        <f t="shared" si="553"/>
        <v>3.7380268989255829</v>
      </c>
      <c r="D151" s="158">
        <f t="shared" si="553"/>
        <v>3.738832300338423</v>
      </c>
      <c r="E151" s="158">
        <f t="shared" si="553"/>
        <v>2.8420716543825013</v>
      </c>
      <c r="F151" s="158">
        <f t="shared" si="553"/>
        <v>1.9732136855548832</v>
      </c>
      <c r="G151" s="158">
        <f t="shared" si="553"/>
        <v>2.4640022887684543</v>
      </c>
      <c r="H151" s="158">
        <f t="shared" si="553"/>
        <v>2.8852960230055777</v>
      </c>
      <c r="I151" s="158">
        <f t="shared" si="546"/>
        <v>3.4512185248158045</v>
      </c>
      <c r="J151" s="158">
        <f t="shared" si="547"/>
        <v>3.4705600136700907</v>
      </c>
      <c r="K151" s="180">
        <f t="shared" si="547"/>
        <v>3.560117656539608</v>
      </c>
      <c r="L151" s="180">
        <f t="shared" si="548"/>
        <v>3.1613254862667155</v>
      </c>
      <c r="M151" s="127">
        <f>+L151/K151-1</f>
        <v>-0.11201657044686375</v>
      </c>
      <c r="N151" s="2"/>
      <c r="O151" s="133" t="s">
        <v>0</v>
      </c>
      <c r="P151" s="158">
        <f t="shared" ref="P151:V151" si="554">+P98/P45</f>
        <v>3.14483703242955</v>
      </c>
      <c r="Q151" s="158">
        <f t="shared" si="554"/>
        <v>3.27973740369191</v>
      </c>
      <c r="R151" s="158">
        <f t="shared" si="554"/>
        <v>3.6841716053510645</v>
      </c>
      <c r="S151" s="158">
        <f t="shared" si="554"/>
        <v>2.7915163400902805</v>
      </c>
      <c r="T151" s="158">
        <f t="shared" si="554"/>
        <v>2.2185472078144777</v>
      </c>
      <c r="U151" s="158">
        <f t="shared" si="554"/>
        <v>2.2533851683986263</v>
      </c>
      <c r="V151" s="158">
        <f t="shared" si="554"/>
        <v>2.7545763993478181</v>
      </c>
      <c r="W151" s="158">
        <f t="shared" si="549"/>
        <v>3.1998007591599076</v>
      </c>
      <c r="X151" s="158">
        <f t="shared" si="549"/>
        <v>3.4900042624403422</v>
      </c>
      <c r="Y151" s="180">
        <f t="shared" si="549"/>
        <v>3.4484114520386422</v>
      </c>
      <c r="Z151" s="180">
        <f t="shared" si="550"/>
        <v>3.3841367613545685</v>
      </c>
      <c r="AA151" s="147">
        <f>+Z151/Y151-1</f>
        <v>-1.8638927395417282E-2</v>
      </c>
      <c r="AB151" s="127">
        <f>+POWER(Z151/U151,0.2)-1</f>
        <v>8.4732106482181768E-2</v>
      </c>
    </row>
    <row r="152" spans="1:28" x14ac:dyDescent="0.25">
      <c r="A152" s="133" t="s">
        <v>1</v>
      </c>
      <c r="B152" s="158">
        <f t="shared" ref="B152:H152" si="555">+B99/B46</f>
        <v>3.2274408308549187</v>
      </c>
      <c r="C152" s="158">
        <f t="shared" si="555"/>
        <v>3.6059269248791415</v>
      </c>
      <c r="D152" s="158">
        <f t="shared" si="555"/>
        <v>3.4112512018180232</v>
      </c>
      <c r="E152" s="158">
        <f t="shared" si="555"/>
        <v>3.0222874576511698</v>
      </c>
      <c r="F152" s="158">
        <f t="shared" si="555"/>
        <v>2.1970097909499868</v>
      </c>
      <c r="G152" s="158">
        <f t="shared" si="555"/>
        <v>2.322507672853666</v>
      </c>
      <c r="H152" s="158">
        <f t="shared" si="555"/>
        <v>2.8658747776255926</v>
      </c>
      <c r="I152" s="158">
        <f t="shared" si="546"/>
        <v>3.4192504213370425</v>
      </c>
      <c r="J152" s="158">
        <f t="shared" si="547"/>
        <v>3.2911643421179755</v>
      </c>
      <c r="K152" s="180">
        <f t="shared" ref="K152" si="556">+K99/K46</f>
        <v>3.4833374591835526</v>
      </c>
      <c r="L152" s="180">
        <f t="shared" si="548"/>
        <v>2.983337805859823</v>
      </c>
      <c r="M152" s="127">
        <f>+L152/K152-1</f>
        <v>-0.14354040031508253</v>
      </c>
      <c r="N152" s="2"/>
      <c r="O152" s="133" t="s">
        <v>1</v>
      </c>
      <c r="P152" s="158">
        <f t="shared" ref="P152:V152" si="557">+P99/P46</f>
        <v>3.1620212089744695</v>
      </c>
      <c r="Q152" s="158">
        <f t="shared" si="557"/>
        <v>3.3078287764241656</v>
      </c>
      <c r="R152" s="158">
        <f t="shared" si="557"/>
        <v>3.6677779008296962</v>
      </c>
      <c r="S152" s="158">
        <f t="shared" si="557"/>
        <v>2.7710471875414604</v>
      </c>
      <c r="T152" s="158">
        <f t="shared" si="557"/>
        <v>2.1672105796172638</v>
      </c>
      <c r="U152" s="158">
        <f t="shared" si="557"/>
        <v>2.2641352602876132</v>
      </c>
      <c r="V152" s="158">
        <f t="shared" si="557"/>
        <v>2.8066328771516411</v>
      </c>
      <c r="W152" s="158">
        <f t="shared" si="549"/>
        <v>3.2484383183817296</v>
      </c>
      <c r="X152" s="158">
        <f t="shared" si="549"/>
        <v>3.4753915796731514</v>
      </c>
      <c r="Y152" s="180">
        <f t="shared" si="549"/>
        <v>3.4664257026541887</v>
      </c>
      <c r="Z152" s="158">
        <f t="shared" si="550"/>
        <v>3.3359247400921319</v>
      </c>
      <c r="AA152" s="78">
        <f>+Z152/Y152-1</f>
        <v>-3.7647125239734458E-2</v>
      </c>
      <c r="AB152" s="127">
        <f>+POWER(Z152/U152,0.2)-1</f>
        <v>8.0594555881502439E-2</v>
      </c>
    </row>
    <row r="153" spans="1:28" x14ac:dyDescent="0.25">
      <c r="A153" s="133" t="s">
        <v>2</v>
      </c>
      <c r="B153" s="158">
        <f t="shared" ref="B153:H153" si="558">+B100/B47</f>
        <v>3.0810346934467931</v>
      </c>
      <c r="C153" s="158">
        <f t="shared" si="558"/>
        <v>3.8224073108787024</v>
      </c>
      <c r="D153" s="158">
        <f t="shared" si="558"/>
        <v>3.5679411705611699</v>
      </c>
      <c r="E153" s="158">
        <f t="shared" si="558"/>
        <v>3.1261302564886275</v>
      </c>
      <c r="F153" s="158">
        <f t="shared" si="558"/>
        <v>1.9126207877265107</v>
      </c>
      <c r="G153" s="158">
        <f t="shared" si="558"/>
        <v>2.4524419110187914</v>
      </c>
      <c r="H153" s="158">
        <f t="shared" si="558"/>
        <v>3.3147815805586638</v>
      </c>
      <c r="I153" s="158">
        <f t="shared" si="546"/>
        <v>3.4772753423081344</v>
      </c>
      <c r="J153" s="158">
        <f t="shared" si="547"/>
        <v>3.5073113872024479</v>
      </c>
      <c r="K153" s="180">
        <f t="shared" ref="K153:K160" si="559">+K100/K47</f>
        <v>3.5177020466673894</v>
      </c>
      <c r="L153" s="180"/>
      <c r="M153" s="127"/>
      <c r="N153" s="2"/>
      <c r="O153" s="133" t="s">
        <v>2</v>
      </c>
      <c r="P153" s="158">
        <f t="shared" ref="P153:V153" si="560">+P100/P47</f>
        <v>3.1641742430914412</v>
      </c>
      <c r="Q153" s="158">
        <f t="shared" si="560"/>
        <v>3.3686255334272386</v>
      </c>
      <c r="R153" s="158">
        <f t="shared" si="560"/>
        <v>3.6463701336393242</v>
      </c>
      <c r="S153" s="158">
        <f t="shared" si="560"/>
        <v>2.7463456532507089</v>
      </c>
      <c r="T153" s="158">
        <f t="shared" si="560"/>
        <v>2.0849428479335499</v>
      </c>
      <c r="U153" s="158">
        <f t="shared" si="560"/>
        <v>2.3119347826510022</v>
      </c>
      <c r="V153" s="158">
        <f t="shared" si="560"/>
        <v>2.8813652814452313</v>
      </c>
      <c r="W153" s="158">
        <f t="shared" si="549"/>
        <v>3.2586526838345149</v>
      </c>
      <c r="X153" s="158">
        <f t="shared" si="549"/>
        <v>3.4781734406611147</v>
      </c>
      <c r="Y153" s="180">
        <f t="shared" si="549"/>
        <v>3.4669733621118843</v>
      </c>
      <c r="Z153" s="158"/>
      <c r="AA153" s="78"/>
      <c r="AB153" s="127"/>
    </row>
    <row r="154" spans="1:28" x14ac:dyDescent="0.25">
      <c r="A154" s="133" t="s">
        <v>3</v>
      </c>
      <c r="B154" s="158">
        <f t="shared" ref="B154:H154" si="561">+B101/B48</f>
        <v>3.1294469460095278</v>
      </c>
      <c r="C154" s="158">
        <f t="shared" si="561"/>
        <v>3.4529128403649962</v>
      </c>
      <c r="D154" s="158">
        <f t="shared" si="561"/>
        <v>3.6357018643587979</v>
      </c>
      <c r="E154" s="158">
        <f t="shared" si="561"/>
        <v>2.7757799637128557</v>
      </c>
      <c r="F154" s="158">
        <f t="shared" si="561"/>
        <v>2.0163172943554022</v>
      </c>
      <c r="G154" s="158">
        <f t="shared" si="561"/>
        <v>2.7082832373599945</v>
      </c>
      <c r="H154" s="158">
        <f t="shared" si="561"/>
        <v>3.1624675528835278</v>
      </c>
      <c r="I154" s="158">
        <f t="shared" si="546"/>
        <v>3.9450040448730341</v>
      </c>
      <c r="J154" s="158">
        <f t="shared" si="547"/>
        <v>3.8381717007185201</v>
      </c>
      <c r="K154" s="180">
        <f t="shared" si="559"/>
        <v>3.483424361742665</v>
      </c>
      <c r="L154" s="180"/>
      <c r="M154" s="127"/>
      <c r="N154" s="2"/>
      <c r="O154" s="133" t="s">
        <v>3</v>
      </c>
      <c r="P154" s="158">
        <f t="shared" ref="P154:V154" si="562">+P101/P48</f>
        <v>3.1682733149136211</v>
      </c>
      <c r="Q154" s="158">
        <f t="shared" si="562"/>
        <v>3.3952831125098264</v>
      </c>
      <c r="R154" s="158">
        <f t="shared" si="562"/>
        <v>3.6636737330837077</v>
      </c>
      <c r="S154" s="158">
        <f t="shared" si="562"/>
        <v>2.6983789172159955</v>
      </c>
      <c r="T154" s="158">
        <f t="shared" si="562"/>
        <v>2.040940045071657</v>
      </c>
      <c r="U154" s="158">
        <f t="shared" si="562"/>
        <v>2.3705086714336945</v>
      </c>
      <c r="V154" s="158">
        <f t="shared" si="562"/>
        <v>2.9236621321898077</v>
      </c>
      <c r="W154" s="158">
        <f t="shared" si="549"/>
        <v>3.3127746759818977</v>
      </c>
      <c r="X154" s="158">
        <f t="shared" si="549"/>
        <v>3.4670073832226467</v>
      </c>
      <c r="Y154" s="180">
        <f t="shared" ref="Y154:Y160" si="563">+Y101/Y48</f>
        <v>3.4465091844217968</v>
      </c>
      <c r="Z154" s="158"/>
      <c r="AA154" s="78"/>
      <c r="AB154" s="127"/>
    </row>
    <row r="155" spans="1:28" x14ac:dyDescent="0.25">
      <c r="A155" s="133" t="s">
        <v>4</v>
      </c>
      <c r="B155" s="158">
        <f t="shared" ref="B155:H155" si="564">+B102/B49</f>
        <v>3.1720201584588068</v>
      </c>
      <c r="C155" s="158">
        <f t="shared" si="564"/>
        <v>3.645858802768239</v>
      </c>
      <c r="D155" s="158">
        <f t="shared" si="564"/>
        <v>3.2487965343512082</v>
      </c>
      <c r="E155" s="158">
        <f t="shared" si="564"/>
        <v>2.7747462621412198</v>
      </c>
      <c r="F155" s="158">
        <f t="shared" si="564"/>
        <v>2.2884577270428008</v>
      </c>
      <c r="G155" s="158">
        <f t="shared" si="564"/>
        <v>2.9591638111817482</v>
      </c>
      <c r="H155" s="158">
        <f t="shared" si="564"/>
        <v>3.2916135761251164</v>
      </c>
      <c r="I155" s="158">
        <f t="shared" si="546"/>
        <v>3.5487778420595895</v>
      </c>
      <c r="J155" s="158">
        <f t="shared" si="547"/>
        <v>3.4614322318017838</v>
      </c>
      <c r="K155" s="180">
        <f t="shared" si="559"/>
        <v>3.506721374898512</v>
      </c>
      <c r="L155" s="180"/>
      <c r="M155" s="127"/>
      <c r="N155" s="2"/>
      <c r="O155" s="133" t="s">
        <v>4</v>
      </c>
      <c r="P155" s="158">
        <f t="shared" ref="P155:V155" si="565">+P102/P49</f>
        <v>3.1477056510749786</v>
      </c>
      <c r="Q155" s="158">
        <f t="shared" si="565"/>
        <v>3.432847313042485</v>
      </c>
      <c r="R155" s="158">
        <f t="shared" si="565"/>
        <v>3.6207802063819878</v>
      </c>
      <c r="S155" s="158">
        <f t="shared" si="565"/>
        <v>2.6618742478172761</v>
      </c>
      <c r="T155" s="158">
        <f t="shared" si="565"/>
        <v>2.0141565890210384</v>
      </c>
      <c r="U155" s="158">
        <f t="shared" si="565"/>
        <v>2.4234147181508554</v>
      </c>
      <c r="V155" s="158">
        <f t="shared" si="565"/>
        <v>2.9436505380421534</v>
      </c>
      <c r="W155" s="158">
        <f t="shared" si="549"/>
        <v>3.332233178122654</v>
      </c>
      <c r="X155" s="158">
        <f t="shared" si="549"/>
        <v>3.4596041131949495</v>
      </c>
      <c r="Y155" s="180">
        <f t="shared" si="563"/>
        <v>3.4502494819825187</v>
      </c>
      <c r="Z155" s="158"/>
      <c r="AA155" s="78"/>
      <c r="AB155" s="127"/>
    </row>
    <row r="156" spans="1:28" x14ac:dyDescent="0.25">
      <c r="A156" s="133" t="s">
        <v>5</v>
      </c>
      <c r="B156" s="158">
        <f t="shared" ref="B156:H156" si="566">+B103/B50</f>
        <v>3.1587602011863463</v>
      </c>
      <c r="C156" s="158">
        <f t="shared" si="566"/>
        <v>3.5549268430288277</v>
      </c>
      <c r="D156" s="158">
        <f t="shared" si="566"/>
        <v>2.5038633015483724</v>
      </c>
      <c r="E156" s="158">
        <f t="shared" si="566"/>
        <v>2.7678256657957427</v>
      </c>
      <c r="F156" s="158">
        <f t="shared" si="566"/>
        <v>2.1716076529959611</v>
      </c>
      <c r="G156" s="158">
        <f t="shared" si="566"/>
        <v>2.8002734883585609</v>
      </c>
      <c r="H156" s="158">
        <f t="shared" si="566"/>
        <v>3.450606264801964</v>
      </c>
      <c r="I156" s="158">
        <f t="shared" si="546"/>
        <v>3.7821310875137311</v>
      </c>
      <c r="J156" s="158">
        <f t="shared" si="547"/>
        <v>3.5122831990293815</v>
      </c>
      <c r="K156" s="180">
        <f t="shared" si="559"/>
        <v>4.2019027789826779</v>
      </c>
      <c r="L156" s="180"/>
      <c r="M156" s="127"/>
      <c r="N156" s="2"/>
      <c r="O156" s="133" t="s">
        <v>5</v>
      </c>
      <c r="P156" s="158">
        <f t="shared" ref="P156:V156" si="567">+P103/P50</f>
        <v>3.1400859862461954</v>
      </c>
      <c r="Q156" s="158">
        <f t="shared" si="567"/>
        <v>3.4788213764705431</v>
      </c>
      <c r="R156" s="158">
        <f t="shared" si="567"/>
        <v>3.457609168048541</v>
      </c>
      <c r="S156" s="158">
        <f t="shared" si="567"/>
        <v>2.6912203040081826</v>
      </c>
      <c r="T156" s="158">
        <f t="shared" si="567"/>
        <v>1.9691064477936575</v>
      </c>
      <c r="U156" s="158">
        <f t="shared" si="567"/>
        <v>2.4766372227491407</v>
      </c>
      <c r="V156" s="158">
        <f t="shared" si="567"/>
        <v>3.0012256849859411</v>
      </c>
      <c r="W156" s="158">
        <f t="shared" si="549"/>
        <v>3.3527896422097268</v>
      </c>
      <c r="X156" s="158">
        <f t="shared" si="549"/>
        <v>3.439258383564177</v>
      </c>
      <c r="Y156" s="180">
        <f t="shared" si="563"/>
        <v>3.5093611193928034</v>
      </c>
      <c r="Z156" s="158"/>
      <c r="AA156" s="78"/>
      <c r="AB156" s="127"/>
    </row>
    <row r="157" spans="1:28" x14ac:dyDescent="0.25">
      <c r="A157" s="133" t="s">
        <v>6</v>
      </c>
      <c r="B157" s="158">
        <f t="shared" ref="B157:H157" si="568">+B104/B51</f>
        <v>3.4412963727243553</v>
      </c>
      <c r="C157" s="158">
        <f t="shared" si="568"/>
        <v>3.6752573917634637</v>
      </c>
      <c r="D157" s="158">
        <f t="shared" si="568"/>
        <v>1.996777051619655</v>
      </c>
      <c r="E157" s="158">
        <f t="shared" si="568"/>
        <v>2.4488325399138575</v>
      </c>
      <c r="F157" s="158">
        <f t="shared" si="568"/>
        <v>2.3117440191764835</v>
      </c>
      <c r="G157" s="158">
        <f t="shared" si="568"/>
        <v>3.1096090272775965</v>
      </c>
      <c r="H157" s="158">
        <f t="shared" si="568"/>
        <v>3.1141356455041893</v>
      </c>
      <c r="I157" s="158">
        <f t="shared" si="546"/>
        <v>3.5083963708156789</v>
      </c>
      <c r="J157" s="158">
        <f t="shared" si="547"/>
        <v>3.7089552238805967</v>
      </c>
      <c r="K157" s="180">
        <f t="shared" si="559"/>
        <v>3.4242839829048921</v>
      </c>
      <c r="L157" s="180"/>
      <c r="M157" s="127"/>
      <c r="N157" s="2"/>
      <c r="O157" s="133" t="s">
        <v>6</v>
      </c>
      <c r="P157" s="158">
        <f t="shared" ref="P157:V157" si="569">+P104/P51</f>
        <v>3.1403451047047217</v>
      </c>
      <c r="Q157" s="158">
        <f t="shared" si="569"/>
        <v>3.4977345095989838</v>
      </c>
      <c r="R157" s="158">
        <f t="shared" si="569"/>
        <v>3.2534842737452299</v>
      </c>
      <c r="S157" s="158">
        <f t="shared" si="569"/>
        <v>2.7469939195882782</v>
      </c>
      <c r="T157" s="158">
        <f t="shared" si="569"/>
        <v>1.9666382835745895</v>
      </c>
      <c r="U157" s="158">
        <f t="shared" si="569"/>
        <v>2.5413853600917169</v>
      </c>
      <c r="V157" s="158">
        <f t="shared" si="569"/>
        <v>3.0004441999363656</v>
      </c>
      <c r="W157" s="158">
        <f t="shared" si="549"/>
        <v>3.3940943894472535</v>
      </c>
      <c r="X157" s="158">
        <f t="shared" si="549"/>
        <v>3.4557686125174305</v>
      </c>
      <c r="Y157" s="180">
        <f t="shared" si="563"/>
        <v>3.4841851855192654</v>
      </c>
      <c r="Z157" s="158"/>
      <c r="AA157" s="78"/>
      <c r="AB157" s="127"/>
    </row>
    <row r="158" spans="1:28" x14ac:dyDescent="0.25">
      <c r="A158" s="133" t="s">
        <v>7</v>
      </c>
      <c r="B158" s="158">
        <f t="shared" ref="B158:H158" si="570">+B105/B52</f>
        <v>3.2568966715308179</v>
      </c>
      <c r="C158" s="158">
        <f t="shared" si="570"/>
        <v>3.8491833719351489</v>
      </c>
      <c r="D158" s="158">
        <f t="shared" si="570"/>
        <v>2.3621957748711613</v>
      </c>
      <c r="E158" s="158">
        <f t="shared" si="570"/>
        <v>2.2581025714604559</v>
      </c>
      <c r="F158" s="158">
        <f t="shared" si="570"/>
        <v>2.3180826105279051</v>
      </c>
      <c r="G158" s="158">
        <f t="shared" si="570"/>
        <v>2.8225149792594864</v>
      </c>
      <c r="H158" s="158">
        <f t="shared" si="570"/>
        <v>3.269360784449193</v>
      </c>
      <c r="I158" s="158">
        <f t="shared" si="546"/>
        <v>3.4064259503067311</v>
      </c>
      <c r="J158" s="158">
        <f t="shared" si="547"/>
        <v>3.4040810056581075</v>
      </c>
      <c r="K158" s="180">
        <f t="shared" si="559"/>
        <v>3.3442956024656492</v>
      </c>
      <c r="L158" s="180"/>
      <c r="M158" s="127"/>
      <c r="N158" s="2"/>
      <c r="O158" s="133" t="s">
        <v>7</v>
      </c>
      <c r="P158" s="158">
        <f t="shared" ref="P158:V158" si="571">+P105/P52</f>
        <v>3.1326804244552267</v>
      </c>
      <c r="Q158" s="158">
        <f t="shared" si="571"/>
        <v>3.5526671266854075</v>
      </c>
      <c r="R158" s="158">
        <f t="shared" si="571"/>
        <v>3.0957684415000362</v>
      </c>
      <c r="S158" s="158">
        <f t="shared" si="571"/>
        <v>2.7385954943398541</v>
      </c>
      <c r="T158" s="158">
        <f t="shared" si="571"/>
        <v>1.9717169204766889</v>
      </c>
      <c r="U158" s="158">
        <f t="shared" si="571"/>
        <v>2.5838405702801648</v>
      </c>
      <c r="V158" s="158">
        <f t="shared" si="571"/>
        <v>3.0360613830619325</v>
      </c>
      <c r="W158" s="158">
        <f t="shared" si="549"/>
        <v>3.4075555037345429</v>
      </c>
      <c r="X158" s="158">
        <f t="shared" si="549"/>
        <v>3.4551449614589482</v>
      </c>
      <c r="Y158" s="180">
        <f t="shared" si="563"/>
        <v>3.4797639673978842</v>
      </c>
      <c r="Z158" s="158"/>
      <c r="AA158" s="78"/>
      <c r="AB158" s="127"/>
    </row>
    <row r="159" spans="1:28" x14ac:dyDescent="0.25">
      <c r="A159" s="133" t="s">
        <v>8</v>
      </c>
      <c r="B159" s="158">
        <f t="shared" ref="B159:H159" si="572">+B106/B53</f>
        <v>3.5157720765290486</v>
      </c>
      <c r="C159" s="158">
        <f t="shared" si="572"/>
        <v>3.727424364431152</v>
      </c>
      <c r="D159" s="158">
        <f t="shared" si="572"/>
        <v>2.9700929642475176</v>
      </c>
      <c r="E159" s="158">
        <f t="shared" si="572"/>
        <v>2.3571323885863746</v>
      </c>
      <c r="F159" s="158">
        <f t="shared" si="572"/>
        <v>2.1063404923912841</v>
      </c>
      <c r="G159" s="158">
        <f t="shared" si="572"/>
        <v>2.7382308177217745</v>
      </c>
      <c r="H159" s="158">
        <f t="shared" si="572"/>
        <v>2.9944879268157338</v>
      </c>
      <c r="I159" s="158">
        <f t="shared" si="546"/>
        <v>3.3520888124620671</v>
      </c>
      <c r="J159" s="158">
        <f t="shared" si="547"/>
        <v>3.2449889783154764</v>
      </c>
      <c r="K159" s="180">
        <f t="shared" si="559"/>
        <v>3.0954316879737811</v>
      </c>
      <c r="L159" s="180"/>
      <c r="M159" s="127"/>
      <c r="N159" s="2"/>
      <c r="O159" s="133" t="s">
        <v>8</v>
      </c>
      <c r="P159" s="158">
        <f t="shared" ref="P159:V159" si="573">+P106/P53</f>
        <v>3.1625101554205433</v>
      </c>
      <c r="Q159" s="158">
        <f t="shared" si="573"/>
        <v>3.5689333286013536</v>
      </c>
      <c r="R159" s="158">
        <f t="shared" si="573"/>
        <v>3.0444047131522787</v>
      </c>
      <c r="S159" s="158">
        <f t="shared" si="573"/>
        <v>2.6864885256969786</v>
      </c>
      <c r="T159" s="158">
        <f t="shared" si="573"/>
        <v>1.9570419432141577</v>
      </c>
      <c r="U159" s="158">
        <f t="shared" si="573"/>
        <v>2.6423673751111361</v>
      </c>
      <c r="V159" s="158">
        <f t="shared" si="573"/>
        <v>3.0644758759796131</v>
      </c>
      <c r="W159" s="158">
        <f t="shared" si="549"/>
        <v>3.4420737758865054</v>
      </c>
      <c r="X159" s="158">
        <f t="shared" si="549"/>
        <v>3.4452479959402207</v>
      </c>
      <c r="Y159" s="180">
        <f t="shared" si="563"/>
        <v>3.4694357854884186</v>
      </c>
      <c r="Z159" s="158"/>
      <c r="AA159" s="78"/>
      <c r="AB159" s="127"/>
    </row>
    <row r="160" spans="1:28" x14ac:dyDescent="0.25">
      <c r="A160" s="133" t="s">
        <v>9</v>
      </c>
      <c r="B160" s="158">
        <f t="shared" ref="B160:H160" si="574">+B107/B54</f>
        <v>3.2310846794863073</v>
      </c>
      <c r="C160" s="158">
        <f t="shared" si="574"/>
        <v>3.8826961263831206</v>
      </c>
      <c r="D160" s="158">
        <f t="shared" si="574"/>
        <v>2.9151234777260742</v>
      </c>
      <c r="E160" s="158">
        <f t="shared" si="574"/>
        <v>1.7362241166676111</v>
      </c>
      <c r="F160" s="158">
        <f t="shared" si="574"/>
        <v>2.3530379930949481</v>
      </c>
      <c r="G160" s="158">
        <f t="shared" si="574"/>
        <v>2.6892850002306945</v>
      </c>
      <c r="H160" s="158">
        <f t="shared" si="574"/>
        <v>3.2528069807156599</v>
      </c>
      <c r="I160" s="158">
        <f t="shared" si="546"/>
        <v>3.3375335168674192</v>
      </c>
      <c r="J160" s="158">
        <f t="shared" si="547"/>
        <v>3.2203711041813827</v>
      </c>
      <c r="K160" s="180">
        <f t="shared" si="559"/>
        <v>3.4043758197209963</v>
      </c>
      <c r="L160" s="180"/>
      <c r="M160" s="127"/>
      <c r="N160" s="2"/>
      <c r="O160" s="133" t="s">
        <v>9</v>
      </c>
      <c r="P160" s="158">
        <f t="shared" ref="P160:V160" si="575">+P107/P54</f>
        <v>3.1825352876209614</v>
      </c>
      <c r="Q160" s="158">
        <f t="shared" si="575"/>
        <v>3.626283750160685</v>
      </c>
      <c r="R160" s="158">
        <f t="shared" si="575"/>
        <v>2.9820491412430323</v>
      </c>
      <c r="S160" s="158">
        <f t="shared" si="575"/>
        <v>2.5575691489293586</v>
      </c>
      <c r="T160" s="158">
        <f t="shared" si="575"/>
        <v>2.0039671032320596</v>
      </c>
      <c r="U160" s="158">
        <f t="shared" si="575"/>
        <v>2.6684730134818855</v>
      </c>
      <c r="V160" s="158">
        <f t="shared" si="575"/>
        <v>3.113846014455139</v>
      </c>
      <c r="W160" s="158">
        <f t="shared" si="549"/>
        <v>3.4499953781544099</v>
      </c>
      <c r="X160" s="158">
        <f t="shared" si="549"/>
        <v>3.43513077601449</v>
      </c>
      <c r="Y160" s="180">
        <f t="shared" si="563"/>
        <v>3.4860595009744397</v>
      </c>
      <c r="Z160" s="158"/>
      <c r="AA160" s="78"/>
      <c r="AB160" s="127"/>
    </row>
    <row r="161" spans="1:28" ht="25.5" x14ac:dyDescent="0.25">
      <c r="A161" s="134" t="s">
        <v>13</v>
      </c>
      <c r="B161" s="182">
        <f t="shared" ref="B161:H161" si="576">+B108/B55</f>
        <v>3.1825352876209623</v>
      </c>
      <c r="C161" s="182">
        <f t="shared" si="576"/>
        <v>3.626283750160685</v>
      </c>
      <c r="D161" s="182">
        <f t="shared" si="576"/>
        <v>2.9820491412430323</v>
      </c>
      <c r="E161" s="182">
        <f t="shared" si="576"/>
        <v>2.5575691489293586</v>
      </c>
      <c r="F161" s="182">
        <f t="shared" si="576"/>
        <v>2.0039671032320596</v>
      </c>
      <c r="G161" s="182">
        <f t="shared" si="576"/>
        <v>2.6684730134818855</v>
      </c>
      <c r="H161" s="182">
        <f t="shared" si="576"/>
        <v>3.113846014455139</v>
      </c>
      <c r="I161" s="182">
        <f t="shared" ref="I161:J161" si="577">+I108/I55</f>
        <v>3.4499953781544099</v>
      </c>
      <c r="J161" s="182">
        <f t="shared" si="577"/>
        <v>3.43513077601449</v>
      </c>
      <c r="K161" s="183">
        <f t="shared" ref="K161" si="578">+K108/K55</f>
        <v>3.4860595009744397</v>
      </c>
      <c r="L161" s="183"/>
      <c r="M161" s="137"/>
      <c r="N161" s="3"/>
      <c r="O161" s="134" t="s">
        <v>14</v>
      </c>
      <c r="P161" s="182">
        <f t="shared" ref="P161" si="579">+AVERAGE(P149:P160)</f>
        <v>3.1449407003639309</v>
      </c>
      <c r="Q161" s="182">
        <f>+AVERAGE(Q149:Q160)</f>
        <v>3.4117591221427035</v>
      </c>
      <c r="R161" s="182">
        <f t="shared" ref="R161:W161" si="580">+AVERAGE(R149:R160)</f>
        <v>3.4560538433615915</v>
      </c>
      <c r="S161" s="182">
        <f t="shared" si="580"/>
        <v>2.7354565237991575</v>
      </c>
      <c r="T161" s="182">
        <f t="shared" si="580"/>
        <v>2.0918086718652691</v>
      </c>
      <c r="U161" s="182">
        <f t="shared" si="580"/>
        <v>2.4041176057002542</v>
      </c>
      <c r="V161" s="182">
        <f t="shared" si="580"/>
        <v>2.910480058262916</v>
      </c>
      <c r="W161" s="182">
        <f t="shared" si="580"/>
        <v>3.3064995419422112</v>
      </c>
      <c r="X161" s="182">
        <f t="shared" ref="X161:Y161" si="581">+AVERAGE(X149:X160)</f>
        <v>3.4637798536305424</v>
      </c>
      <c r="Y161" s="183">
        <f t="shared" si="581"/>
        <v>3.465602278094837</v>
      </c>
      <c r="Z161" s="183">
        <f t="shared" ref="Z161" si="582">+AVERAGE(Z149:Z160)</f>
        <v>3.3991573167440845</v>
      </c>
      <c r="AA161" s="149">
        <f>+Z161/Y161-1</f>
        <v>-1.9172702468120417E-2</v>
      </c>
      <c r="AB161" s="156">
        <f>+POWER(Z161/U161,0.2)-1</f>
        <v>7.1724382070820436E-2</v>
      </c>
    </row>
    <row r="162" spans="1:28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83">+D161/C161-1</f>
        <v>-0.17765697703305927</v>
      </c>
      <c r="E162" s="151">
        <f t="shared" ref="E162" si="584">+E161/D161-1</f>
        <v>-0.14234506951710868</v>
      </c>
      <c r="F162" s="200">
        <f t="shared" ref="F162" si="585">+F161/E161-1</f>
        <v>-0.21645633547348897</v>
      </c>
      <c r="G162" s="200">
        <f t="shared" ref="G162:K162" si="586">+G160/F160-1</f>
        <v>0.14289909815416157</v>
      </c>
      <c r="H162" s="151">
        <f t="shared" si="586"/>
        <v>0.20954342155503225</v>
      </c>
      <c r="I162" s="151">
        <f t="shared" si="586"/>
        <v>2.6047206813703427E-2</v>
      </c>
      <c r="J162" s="151">
        <f t="shared" si="586"/>
        <v>-3.5104490215278505E-2</v>
      </c>
      <c r="K162" s="152">
        <f t="shared" si="586"/>
        <v>5.7137736486549295E-2</v>
      </c>
      <c r="L162" s="152"/>
      <c r="M162" s="154"/>
      <c r="N162" s="3"/>
      <c r="O162" s="150" t="s">
        <v>12</v>
      </c>
      <c r="P162" s="151"/>
      <c r="Q162" s="151">
        <f>+Q161/P161-1</f>
        <v>8.4840525529748856E-2</v>
      </c>
      <c r="R162" s="151">
        <f t="shared" ref="R162" si="587">+R161/Q161-1</f>
        <v>1.2982956777754406E-2</v>
      </c>
      <c r="S162" s="151">
        <f t="shared" ref="S162" si="588">+S161/R161-1</f>
        <v>-0.20850292044684471</v>
      </c>
      <c r="T162" s="200">
        <f t="shared" ref="T162" si="589">+T161/S161-1</f>
        <v>-0.23529814725037324</v>
      </c>
      <c r="U162" s="200">
        <f t="shared" ref="U162" si="590">+U161/T161-1</f>
        <v>0.14930090788680905</v>
      </c>
      <c r="V162" s="200">
        <f t="shared" ref="V162:Z162" si="591">+V161/U161-1</f>
        <v>0.21062299588092404</v>
      </c>
      <c r="W162" s="151">
        <f t="shared" si="591"/>
        <v>0.13606672292943123</v>
      </c>
      <c r="X162" s="151">
        <f t="shared" si="591"/>
        <v>4.7567014509835914E-2</v>
      </c>
      <c r="Y162" s="152">
        <f t="shared" si="591"/>
        <v>5.2613749756202921E-4</v>
      </c>
      <c r="Z162" s="152">
        <f t="shared" si="591"/>
        <v>-1.9172702468120417E-2</v>
      </c>
      <c r="AA162" s="153"/>
      <c r="AB162" s="154"/>
    </row>
  </sheetData>
  <mergeCells count="21">
    <mergeCell ref="A129:M129"/>
    <mergeCell ref="O129:AB129"/>
    <mergeCell ref="A147:M147"/>
    <mergeCell ref="O147:AB147"/>
    <mergeCell ref="A76:M76"/>
    <mergeCell ref="O76:AB76"/>
    <mergeCell ref="A94:M94"/>
    <mergeCell ref="O94:AB94"/>
    <mergeCell ref="A111:M111"/>
    <mergeCell ref="O111:AB111"/>
    <mergeCell ref="A23:M23"/>
    <mergeCell ref="O23:AB23"/>
    <mergeCell ref="A41:M41"/>
    <mergeCell ref="O41:AB41"/>
    <mergeCell ref="A58:M58"/>
    <mergeCell ref="O58:AB58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486"/>
  <sheetViews>
    <sheetView workbookViewId="0">
      <selection activeCell="Z476" sqref="Z476:AB476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.5703125" style="1" customWidth="1"/>
    <col min="14" max="14" width="5" style="1" customWidth="1"/>
    <col min="15" max="15" width="10.5703125" style="1" customWidth="1"/>
    <col min="16" max="26" width="6.85546875" style="1" customWidth="1"/>
    <col min="27" max="27" width="8.5703125" style="1" customWidth="1"/>
    <col min="28" max="28" width="9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2" t="s">
        <v>24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47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6" t="s">
        <v>48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49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158">
        <f>+'[1]6.EXPORTACION VARIETAL'!B413/10000</f>
        <v>8.9739000000000004</v>
      </c>
      <c r="K7" s="214">
        <f>+'[1]6.EXPORTACION VARIETAL'!B425/10000</f>
        <v>7.2557999999999998</v>
      </c>
      <c r="L7" s="210">
        <f>+'[1]6.EXPORTACION VARIETAL'!B437/10000</f>
        <v>7.1555999999999997</v>
      </c>
      <c r="M7" s="7">
        <f>+L7/K7-1</f>
        <v>-1.3809641941619155E-2</v>
      </c>
      <c r="N7" s="2"/>
      <c r="O7" s="42" t="s">
        <v>10</v>
      </c>
      <c r="P7" s="6">
        <f>+SUM('[1]6.EXPORTACION VARIETAL'!B306:B317)/10000</f>
        <v>123.31362</v>
      </c>
      <c r="Q7" s="6">
        <f t="shared" ref="Q7:Z7" si="2">+SUM(C7)+SUM(B8:B18)</f>
        <v>131.20304399999998</v>
      </c>
      <c r="R7" s="6">
        <f t="shared" si="2"/>
        <v>116.17229999999999</v>
      </c>
      <c r="S7" s="6">
        <f t="shared" si="2"/>
        <v>119.16120000000001</v>
      </c>
      <c r="T7" s="6">
        <f t="shared" si="2"/>
        <v>127.98949999999999</v>
      </c>
      <c r="U7" s="6">
        <f t="shared" si="2"/>
        <v>150.8202</v>
      </c>
      <c r="V7" s="6">
        <f t="shared" si="2"/>
        <v>160.62360000000001</v>
      </c>
      <c r="W7" s="6">
        <f t="shared" si="2"/>
        <v>147.64039599999998</v>
      </c>
      <c r="X7" s="6">
        <f t="shared" si="2"/>
        <v>124.23150000000001</v>
      </c>
      <c r="Y7" s="67">
        <f t="shared" si="2"/>
        <v>126.85709999999999</v>
      </c>
      <c r="Z7" s="37">
        <f t="shared" si="2"/>
        <v>114.6636</v>
      </c>
      <c r="AA7" s="78">
        <f>+Z7/Y7-1</f>
        <v>-9.6119964905393429E-2</v>
      </c>
      <c r="AB7" s="7">
        <f>+POWER(Z7/U7,0.2)-1</f>
        <v>-5.3341776089548709E-2</v>
      </c>
    </row>
    <row r="8" spans="1:30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158">
        <f>+'[1]6.EXPORTACION VARIETAL'!B414/10000</f>
        <v>9.2515999999999998</v>
      </c>
      <c r="K8" s="214">
        <f>+'[1]6.EXPORTACION VARIETAL'!B426/10000</f>
        <v>9.1146999999999991</v>
      </c>
      <c r="L8" s="210">
        <f>+'[1]6.EXPORTACION VARIETAL'!B438/10000</f>
        <v>8.8613999999999997</v>
      </c>
      <c r="M8" s="7">
        <f>+L8/K8-1</f>
        <v>-2.7790272855935938E-2</v>
      </c>
      <c r="N8" s="2"/>
      <c r="O8" s="42" t="s">
        <v>11</v>
      </c>
      <c r="P8" s="6">
        <f>+SUM('[1]6.EXPORTACION VARIETAL'!B307:B318)/10000</f>
        <v>124.99723399999999</v>
      </c>
      <c r="Q8" s="6">
        <f t="shared" ref="Q8:Z8" si="3">+SUM(C7:C8)+SUM(B9:B18)</f>
        <v>127.70973000000001</v>
      </c>
      <c r="R8" s="6">
        <f t="shared" si="3"/>
        <v>117.6644</v>
      </c>
      <c r="S8" s="6">
        <f t="shared" si="3"/>
        <v>120.29499999999999</v>
      </c>
      <c r="T8" s="6">
        <f t="shared" si="3"/>
        <v>128.29159999999999</v>
      </c>
      <c r="U8" s="6">
        <f t="shared" si="3"/>
        <v>153.214</v>
      </c>
      <c r="V8" s="6">
        <f t="shared" si="3"/>
        <v>160.9247</v>
      </c>
      <c r="W8" s="6">
        <f t="shared" si="3"/>
        <v>144.208596</v>
      </c>
      <c r="X8" s="6">
        <f t="shared" si="3"/>
        <v>124.38310000000001</v>
      </c>
      <c r="Y8" s="67">
        <f t="shared" si="3"/>
        <v>126.72020000000001</v>
      </c>
      <c r="Z8" s="37">
        <f t="shared" si="3"/>
        <v>114.41029999999999</v>
      </c>
      <c r="AA8" s="78">
        <f>+Z8/Y8-1</f>
        <v>-9.7142365621266435E-2</v>
      </c>
      <c r="AB8" s="7">
        <f>+POWER(Z8/U8,0.2)-1</f>
        <v>-5.6735837258439559E-2</v>
      </c>
    </row>
    <row r="9" spans="1:30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158">
        <f>+'[1]6.EXPORTACION VARIETAL'!B415/10000</f>
        <v>10.220599999999999</v>
      </c>
      <c r="K9" s="214">
        <f>+'[1]6.EXPORTACION VARIETAL'!B427/10000</f>
        <v>9.4990000000000006</v>
      </c>
      <c r="L9" s="210">
        <f>+'[1]6.EXPORTACION VARIETAL'!B439/10000</f>
        <v>9.8062000000000005</v>
      </c>
      <c r="M9" s="7">
        <f>+L9/K9-1</f>
        <v>3.2340246341720169E-2</v>
      </c>
      <c r="N9" s="2"/>
      <c r="O9" s="42" t="s">
        <v>0</v>
      </c>
      <c r="P9" s="6">
        <f>+SUM('[1]6.EXPORTACION VARIETAL'!B308:B319)/10000</f>
        <v>124.856517</v>
      </c>
      <c r="Q9" s="6">
        <f t="shared" ref="Q9:Z9" si="4">+SUM(C7:C9)+SUM(B10:B18)</f>
        <v>125.942747</v>
      </c>
      <c r="R9" s="6">
        <f t="shared" si="4"/>
        <v>117.66030000000001</v>
      </c>
      <c r="S9" s="6">
        <f t="shared" si="4"/>
        <v>120.5227</v>
      </c>
      <c r="T9" s="6">
        <f t="shared" si="4"/>
        <v>128.08629999999999</v>
      </c>
      <c r="U9" s="6">
        <f t="shared" si="4"/>
        <v>157.45269999999999</v>
      </c>
      <c r="V9" s="6">
        <f t="shared" si="4"/>
        <v>161.28494000000001</v>
      </c>
      <c r="W9" s="6">
        <f t="shared" si="4"/>
        <v>141.83495600000001</v>
      </c>
      <c r="X9" s="6">
        <f t="shared" si="4"/>
        <v>122.54119999999999</v>
      </c>
      <c r="Y9" s="67">
        <f t="shared" si="4"/>
        <v>125.9986</v>
      </c>
      <c r="Z9" s="37">
        <f t="shared" si="4"/>
        <v>114.7175</v>
      </c>
      <c r="AA9" s="78">
        <f>+Z9/Y9-1</f>
        <v>-8.9533534499589673E-2</v>
      </c>
      <c r="AB9" s="7">
        <f>+POWER(Z9/U9,0.2)-1</f>
        <v>-6.1366797971024289E-2</v>
      </c>
    </row>
    <row r="10" spans="1:30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158">
        <f>+'[1]6.EXPORTACION VARIETAL'!B416/10000</f>
        <v>12.054399999999999</v>
      </c>
      <c r="K10" s="214">
        <f>+'[1]6.EXPORTACION VARIETAL'!B428/10000</f>
        <v>10.2681</v>
      </c>
      <c r="L10" s="210">
        <f>+'[1]6.EXPORTACION VARIETAL'!B440/10000</f>
        <v>11.3764</v>
      </c>
      <c r="M10" s="7">
        <f>+L10/K10-1</f>
        <v>0.10793622968221972</v>
      </c>
      <c r="N10" s="2"/>
      <c r="O10" s="42" t="s">
        <v>1</v>
      </c>
      <c r="P10" s="6">
        <f>+SUM('[1]6.EXPORTACION VARIETAL'!B309:B320)/10000</f>
        <v>123.61340799999998</v>
      </c>
      <c r="Q10" s="6">
        <f t="shared" ref="Q10:Z10" si="5">+SUM(C7:C10)+SUM(B11:B18)</f>
        <v>124.91805599999998</v>
      </c>
      <c r="R10" s="6">
        <f t="shared" si="5"/>
        <v>117.43960000000001</v>
      </c>
      <c r="S10" s="6">
        <f t="shared" si="5"/>
        <v>121.9293</v>
      </c>
      <c r="T10" s="6">
        <f t="shared" si="5"/>
        <v>129.02010000000001</v>
      </c>
      <c r="U10" s="6">
        <f t="shared" si="5"/>
        <v>158.96039999999999</v>
      </c>
      <c r="V10" s="6">
        <f t="shared" si="5"/>
        <v>160.96003999999999</v>
      </c>
      <c r="W10" s="6">
        <f t="shared" si="5"/>
        <v>139.16495599999999</v>
      </c>
      <c r="X10" s="6">
        <f t="shared" si="5"/>
        <v>124.5684</v>
      </c>
      <c r="Y10" s="67">
        <f t="shared" si="5"/>
        <v>124.2123</v>
      </c>
      <c r="Z10" s="37">
        <f t="shared" si="5"/>
        <v>115.8258</v>
      </c>
      <c r="AA10" s="78">
        <f>+Z10/Y10-1</f>
        <v>-6.7517468076833009E-2</v>
      </c>
      <c r="AB10" s="7">
        <f>+POWER(Z10/U10,0.2)-1</f>
        <v>-6.1350890832361782E-2</v>
      </c>
    </row>
    <row r="11" spans="1:30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158">
        <f>+'[1]6.EXPORTACION VARIETAL'!B417/10000</f>
        <v>10.7049</v>
      </c>
      <c r="K11" s="214">
        <f>+'[1]6.EXPORTACION VARIETAL'!B429/10000</f>
        <v>9.6012000000000004</v>
      </c>
      <c r="L11" s="210"/>
      <c r="M11" s="7"/>
      <c r="N11" s="2"/>
      <c r="O11" s="42" t="s">
        <v>2</v>
      </c>
      <c r="P11" s="6">
        <f>+SUM('[1]6.EXPORTACION VARIETAL'!B310:B321)/10000</f>
        <v>124.1315</v>
      </c>
      <c r="Q11" s="6">
        <f t="shared" ref="Q11:Y11" si="6">+SUM(C7:C11)+SUM(B12:B18)</f>
        <v>123.802966</v>
      </c>
      <c r="R11" s="6">
        <f t="shared" si="6"/>
        <v>117.93010000000001</v>
      </c>
      <c r="S11" s="6">
        <f t="shared" si="6"/>
        <v>122.62200000000001</v>
      </c>
      <c r="T11" s="6">
        <f t="shared" si="6"/>
        <v>129.94470000000001</v>
      </c>
      <c r="U11" s="6">
        <f t="shared" si="6"/>
        <v>161.00979999999998</v>
      </c>
      <c r="V11" s="6">
        <f t="shared" si="6"/>
        <v>159.446776</v>
      </c>
      <c r="W11" s="6">
        <f t="shared" si="6"/>
        <v>138.10142000000002</v>
      </c>
      <c r="X11" s="6">
        <f t="shared" si="6"/>
        <v>123.9195</v>
      </c>
      <c r="Y11" s="67">
        <f t="shared" si="6"/>
        <v>123.10860000000002</v>
      </c>
      <c r="Z11" s="37"/>
      <c r="AA11" s="78"/>
      <c r="AB11" s="7"/>
    </row>
    <row r="12" spans="1:30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158">
        <f>+'[1]6.EXPORTACION VARIETAL'!B418/10000</f>
        <v>7.0708000000000002</v>
      </c>
      <c r="K12" s="214">
        <f>+'[1]6.EXPORTACION VARIETAL'!B430/10000</f>
        <v>9.0601000000000003</v>
      </c>
      <c r="L12" s="210"/>
      <c r="M12" s="7"/>
      <c r="N12" s="2"/>
      <c r="O12" s="42" t="s">
        <v>3</v>
      </c>
      <c r="P12" s="6">
        <f>+SUM('[1]6.EXPORTACION VARIETAL'!B311:B322)/10000</f>
        <v>121.86432800000003</v>
      </c>
      <c r="Q12" s="6">
        <f t="shared" ref="Q12:Y12" si="7">+SUM(C7:C12)+SUM(B13:B18)</f>
        <v>124.954903</v>
      </c>
      <c r="R12" s="6">
        <f t="shared" si="7"/>
        <v>116.6429</v>
      </c>
      <c r="S12" s="6">
        <f t="shared" si="7"/>
        <v>123.0117</v>
      </c>
      <c r="T12" s="6">
        <f t="shared" si="7"/>
        <v>132.00280000000001</v>
      </c>
      <c r="U12" s="6">
        <f t="shared" si="7"/>
        <v>163.96769999999998</v>
      </c>
      <c r="V12" s="6">
        <f t="shared" si="7"/>
        <v>159.76868899999999</v>
      </c>
      <c r="W12" s="6">
        <f t="shared" si="7"/>
        <v>132.64580699999999</v>
      </c>
      <c r="X12" s="6">
        <f t="shared" si="7"/>
        <v>121.7235</v>
      </c>
      <c r="Y12" s="67">
        <f t="shared" si="7"/>
        <v>125.09790000000001</v>
      </c>
      <c r="Z12" s="37"/>
      <c r="AA12" s="78"/>
      <c r="AB12" s="7"/>
    </row>
    <row r="13" spans="1:30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158">
        <f>+'[1]6.EXPORTACION VARIETAL'!B419/10000</f>
        <v>13.9321</v>
      </c>
      <c r="K13" s="214">
        <f>+'[1]6.EXPORTACION VARIETAL'!B431/10000</f>
        <v>10.480399999999999</v>
      </c>
      <c r="L13" s="210"/>
      <c r="M13" s="7"/>
      <c r="N13" s="2"/>
      <c r="O13" s="42" t="s">
        <v>4</v>
      </c>
      <c r="P13" s="6">
        <f>+SUM('[1]6.EXPORTACION VARIETAL'!B312:B323)/10000</f>
        <v>121.48381000000003</v>
      </c>
      <c r="Q13" s="6">
        <f t="shared" ref="Q13:Y13" si="8">+SUM(C7:C13)+SUM(B14:B18)</f>
        <v>125.532106</v>
      </c>
      <c r="R13" s="6">
        <f t="shared" si="8"/>
        <v>118.2572</v>
      </c>
      <c r="S13" s="6">
        <f t="shared" si="8"/>
        <v>122.0069</v>
      </c>
      <c r="T13" s="6">
        <f t="shared" si="8"/>
        <v>136.7901</v>
      </c>
      <c r="U13" s="6">
        <f t="shared" si="8"/>
        <v>162.58440000000002</v>
      </c>
      <c r="V13" s="6">
        <f t="shared" si="8"/>
        <v>156.911417</v>
      </c>
      <c r="W13" s="6">
        <f t="shared" si="8"/>
        <v>131.460579</v>
      </c>
      <c r="X13" s="6">
        <f t="shared" si="8"/>
        <v>126.18600000000001</v>
      </c>
      <c r="Y13" s="67">
        <f t="shared" si="8"/>
        <v>121.64620000000001</v>
      </c>
      <c r="Z13" s="37"/>
      <c r="AA13" s="78"/>
      <c r="AB13" s="7"/>
    </row>
    <row r="14" spans="1:30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158">
        <f>+'[1]6.EXPORTACION VARIETAL'!B420/10000</f>
        <v>13.0802</v>
      </c>
      <c r="K14" s="214">
        <f>+'[1]6.EXPORTACION VARIETAL'!B432/10000</f>
        <v>10.3026</v>
      </c>
      <c r="L14" s="210"/>
      <c r="M14" s="7"/>
      <c r="N14" s="2"/>
      <c r="O14" s="42" t="s">
        <v>5</v>
      </c>
      <c r="P14" s="6">
        <f>+SUM('[1]6.EXPORTACION VARIETAL'!B313:B324)/10000</f>
        <v>125.89578800000001</v>
      </c>
      <c r="Q14" s="6">
        <f t="shared" ref="Q14:Y14" si="9">+SUM(C7:C14)+SUM(B15:B18)</f>
        <v>124.30609099999998</v>
      </c>
      <c r="R14" s="6">
        <f t="shared" si="9"/>
        <v>116.79040000000001</v>
      </c>
      <c r="S14" s="6">
        <f t="shared" si="9"/>
        <v>123.71810000000001</v>
      </c>
      <c r="T14" s="6">
        <f t="shared" si="9"/>
        <v>137.52549999999999</v>
      </c>
      <c r="U14" s="6">
        <f t="shared" si="9"/>
        <v>162.0043</v>
      </c>
      <c r="V14" s="6">
        <f t="shared" si="9"/>
        <v>157.95856700000002</v>
      </c>
      <c r="W14" s="6">
        <f t="shared" si="9"/>
        <v>127.99052900000001</v>
      </c>
      <c r="X14" s="6">
        <f t="shared" si="9"/>
        <v>128.65600000000001</v>
      </c>
      <c r="Y14" s="67">
        <f t="shared" si="9"/>
        <v>118.8686</v>
      </c>
      <c r="Z14" s="37"/>
      <c r="AA14" s="78"/>
      <c r="AB14" s="7"/>
    </row>
    <row r="15" spans="1:30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158">
        <f>+'[1]6.EXPORTACION VARIETAL'!B421/10000</f>
        <v>9.9648000000000003</v>
      </c>
      <c r="K15" s="214">
        <f>+'[1]6.EXPORTACION VARIETAL'!B433/10000</f>
        <v>10.596</v>
      </c>
      <c r="L15" s="210"/>
      <c r="M15" s="7"/>
      <c r="N15" s="2"/>
      <c r="O15" s="42" t="s">
        <v>6</v>
      </c>
      <c r="P15" s="6">
        <f>+SUM('[1]6.EXPORTACION VARIETAL'!B314:B325)/10000</f>
        <v>125.731086</v>
      </c>
      <c r="Q15" s="6">
        <f t="shared" ref="Q15:Y15" si="10">+SUM(C7:C15)+SUM(B16:B18)</f>
        <v>123.05131599999999</v>
      </c>
      <c r="R15" s="6">
        <f t="shared" si="10"/>
        <v>116.0455</v>
      </c>
      <c r="S15" s="6">
        <f t="shared" si="10"/>
        <v>124.4927</v>
      </c>
      <c r="T15" s="6">
        <f t="shared" si="10"/>
        <v>141.518</v>
      </c>
      <c r="U15" s="6">
        <f t="shared" si="10"/>
        <v>162.27360000000002</v>
      </c>
      <c r="V15" s="6">
        <f t="shared" si="10"/>
        <v>157.922156</v>
      </c>
      <c r="W15" s="6">
        <f t="shared" si="10"/>
        <v>124.81664000000001</v>
      </c>
      <c r="X15" s="6">
        <f t="shared" si="10"/>
        <v>127.7925</v>
      </c>
      <c r="Y15" s="67">
        <f t="shared" si="10"/>
        <v>119.49980000000001</v>
      </c>
      <c r="Z15" s="37"/>
      <c r="AA15" s="78"/>
      <c r="AB15" s="7"/>
    </row>
    <row r="16" spans="1:30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158">
        <f>+'[1]6.EXPORTACION VARIETAL'!B422/10000</f>
        <v>11.6608</v>
      </c>
      <c r="K16" s="214">
        <f>+'[1]6.EXPORTACION VARIETAL'!B434/10000</f>
        <v>9.6836000000000002</v>
      </c>
      <c r="L16" s="210"/>
      <c r="M16" s="7"/>
      <c r="N16" s="2"/>
      <c r="O16" s="42" t="s">
        <v>7</v>
      </c>
      <c r="P16" s="6">
        <f>+SUM('[1]6.EXPORTACION VARIETAL'!B315:B326)/10000</f>
        <v>126.76471400000001</v>
      </c>
      <c r="Q16" s="6">
        <f t="shared" ref="Q16:Y16" si="11">+SUM(C7:C16)+SUM(B17:B18)</f>
        <v>122.52369999999999</v>
      </c>
      <c r="R16" s="6">
        <f t="shared" si="11"/>
        <v>116.104</v>
      </c>
      <c r="S16" s="6">
        <f t="shared" si="11"/>
        <v>125.2015</v>
      </c>
      <c r="T16" s="6">
        <f t="shared" si="11"/>
        <v>145.71430000000001</v>
      </c>
      <c r="U16" s="6">
        <f t="shared" si="11"/>
        <v>159.89360000000002</v>
      </c>
      <c r="V16" s="6">
        <f t="shared" si="11"/>
        <v>154.896996</v>
      </c>
      <c r="W16" s="6">
        <f t="shared" si="11"/>
        <v>124.9941</v>
      </c>
      <c r="X16" s="6">
        <f t="shared" si="11"/>
        <v>128.05760000000001</v>
      </c>
      <c r="Y16" s="67">
        <f t="shared" si="11"/>
        <v>117.52260000000001</v>
      </c>
      <c r="Z16" s="37"/>
      <c r="AA16" s="78"/>
      <c r="AB16" s="7"/>
    </row>
    <row r="17" spans="1:28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158">
        <f>+'[1]6.EXPORTACION VARIETAL'!B423/10000</f>
        <v>10.942600000000001</v>
      </c>
      <c r="K17" s="214">
        <f>+'[1]6.EXPORTACION VARIETAL'!B435/10000</f>
        <v>9.5713000000000008</v>
      </c>
      <c r="L17" s="210"/>
      <c r="M17" s="7"/>
      <c r="N17" s="2"/>
      <c r="O17" s="42" t="s">
        <v>8</v>
      </c>
      <c r="P17" s="6">
        <f>+SUM('[1]6.EXPORTACION VARIETAL'!B316:B327)/10000</f>
        <v>127.83728700000002</v>
      </c>
      <c r="Q17" s="6">
        <f t="shared" ref="Q17:Y17" si="12">+SUM(C7:C17)+SUM(B18)</f>
        <v>121.8682</v>
      </c>
      <c r="R17" s="6">
        <f t="shared" si="12"/>
        <v>116.8907</v>
      </c>
      <c r="S17" s="6">
        <f t="shared" si="12"/>
        <v>126.40159999999999</v>
      </c>
      <c r="T17" s="6">
        <f t="shared" si="12"/>
        <v>147.85980000000001</v>
      </c>
      <c r="U17" s="6">
        <f t="shared" si="12"/>
        <v>162.0641</v>
      </c>
      <c r="V17" s="6">
        <f t="shared" si="12"/>
        <v>150.52509600000002</v>
      </c>
      <c r="W17" s="6">
        <f t="shared" si="12"/>
        <v>123.84350000000001</v>
      </c>
      <c r="X17" s="6">
        <f t="shared" si="12"/>
        <v>128.9409</v>
      </c>
      <c r="Y17" s="67">
        <f t="shared" si="12"/>
        <v>116.15130000000002</v>
      </c>
      <c r="Z17" s="37"/>
      <c r="AA17" s="78"/>
      <c r="AB17" s="7"/>
    </row>
    <row r="18" spans="1:28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158">
        <f>+'[1]6.EXPORTACION VARIETAL'!B424/10000</f>
        <v>10.718500000000001</v>
      </c>
      <c r="K18" s="214">
        <f>+'[1]6.EXPORTACION VARIETAL'!B436/10000</f>
        <v>9.3309999999999995</v>
      </c>
      <c r="L18" s="210"/>
      <c r="M18" s="7"/>
      <c r="N18" s="2"/>
      <c r="O18" s="42" t="s">
        <v>9</v>
      </c>
      <c r="P18" s="6">
        <f>+SUM('[1]6.EXPORTACION VARIETAL'!B317:B328)/10000</f>
        <v>129.82921999999999</v>
      </c>
      <c r="Q18" s="6">
        <f t="shared" ref="Q18:Y18" si="13">+SUM(C7:C18)</f>
        <v>118.8728</v>
      </c>
      <c r="R18" s="6">
        <f t="shared" si="13"/>
        <v>117.61559999999999</v>
      </c>
      <c r="S18" s="6">
        <f t="shared" si="13"/>
        <v>126.38589999999999</v>
      </c>
      <c r="T18" s="6">
        <f t="shared" si="13"/>
        <v>149.899</v>
      </c>
      <c r="U18" s="6">
        <f t="shared" si="13"/>
        <v>163.17930000000001</v>
      </c>
      <c r="V18" s="6">
        <f t="shared" si="13"/>
        <v>147.99829600000001</v>
      </c>
      <c r="W18" s="6">
        <f t="shared" si="13"/>
        <v>124.2008</v>
      </c>
      <c r="X18" s="6">
        <f t="shared" si="13"/>
        <v>128.5752</v>
      </c>
      <c r="Y18" s="67">
        <f t="shared" si="13"/>
        <v>114.76380000000002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129.82921999999999</v>
      </c>
      <c r="C19" s="159">
        <f t="shared" ref="C19:G19" si="14">SUM(C7:C18)</f>
        <v>118.8728</v>
      </c>
      <c r="D19" s="159">
        <f t="shared" si="14"/>
        <v>117.61559999999999</v>
      </c>
      <c r="E19" s="159">
        <f t="shared" si="14"/>
        <v>126.38589999999999</v>
      </c>
      <c r="F19" s="159">
        <f t="shared" si="14"/>
        <v>149.899</v>
      </c>
      <c r="G19" s="159">
        <f t="shared" si="14"/>
        <v>163.17930000000001</v>
      </c>
      <c r="H19" s="159">
        <f t="shared" ref="H19:I19" si="15">SUM(H7:H18)</f>
        <v>147.99829600000001</v>
      </c>
      <c r="I19" s="159">
        <f t="shared" si="15"/>
        <v>124.2008</v>
      </c>
      <c r="J19" s="159">
        <f t="shared" ref="J19:K19" si="16">SUM(J7:J18)</f>
        <v>128.5752</v>
      </c>
      <c r="K19" s="216">
        <f t="shared" si="16"/>
        <v>114.76380000000002</v>
      </c>
      <c r="L19" s="216"/>
      <c r="M19" s="56"/>
      <c r="N19" s="3"/>
      <c r="O19" s="43" t="s">
        <v>14</v>
      </c>
      <c r="P19" s="46">
        <f t="shared" ref="P19" si="17">+AVERAGE(P7:P18)</f>
        <v>125.02654266666667</v>
      </c>
      <c r="Q19" s="46">
        <f>+AVERAGE(Q7:Q18)</f>
        <v>124.55713825000002</v>
      </c>
      <c r="R19" s="46">
        <f t="shared" ref="R19:U19" si="18">+AVERAGE(R7:R18)</f>
        <v>117.10108333333335</v>
      </c>
      <c r="S19" s="46">
        <f t="shared" si="18"/>
        <v>122.97904999999999</v>
      </c>
      <c r="T19" s="46">
        <f t="shared" si="18"/>
        <v>136.22014166666668</v>
      </c>
      <c r="U19" s="46">
        <f t="shared" si="18"/>
        <v>159.78534166666668</v>
      </c>
      <c r="V19" s="226">
        <f t="shared" ref="V19:W19" si="19">+AVERAGE(V7:V18)</f>
        <v>157.43510608333335</v>
      </c>
      <c r="W19" s="226">
        <f t="shared" si="19"/>
        <v>133.40852325</v>
      </c>
      <c r="X19" s="226">
        <f t="shared" ref="X19:Y19" si="20">+AVERAGE(X7:X18)</f>
        <v>125.79795000000001</v>
      </c>
      <c r="Y19" s="220">
        <f t="shared" si="20"/>
        <v>121.70391666666666</v>
      </c>
      <c r="Z19" s="220">
        <f t="shared" ref="Z19" si="21">+AVERAGE(Z7:Z18)</f>
        <v>114.90429999999999</v>
      </c>
      <c r="AA19" s="79">
        <f>+Z19/Y19-1</f>
        <v>-5.5870154822461937E-2</v>
      </c>
      <c r="AB19" s="75">
        <f>+POWER(Z19/U19,0.2)-1</f>
        <v>-6.3818900057817429E-2</v>
      </c>
    </row>
    <row r="20" spans="1:28" ht="25.5" x14ac:dyDescent="0.25">
      <c r="A20" s="57" t="s">
        <v>15</v>
      </c>
      <c r="B20" s="195">
        <f>+B19/B$163</f>
        <v>0.59623017418856905</v>
      </c>
      <c r="C20" s="58">
        <f t="shared" ref="C20" si="22">+C19/C$163</f>
        <v>0.60672913987056198</v>
      </c>
      <c r="D20" s="58">
        <f t="shared" ref="D20" si="23">+D19/D$163</f>
        <v>0.60678612645788632</v>
      </c>
      <c r="E20" s="58">
        <f t="shared" ref="E20" si="24">+E19/E$163</f>
        <v>0.59470288359556822</v>
      </c>
      <c r="F20" s="58">
        <f t="shared" ref="F20:G20" si="25">+F19/F$163</f>
        <v>0.5777011272762308</v>
      </c>
      <c r="G20" s="58">
        <f t="shared" si="25"/>
        <v>0.60958993152450436</v>
      </c>
      <c r="H20" s="58">
        <f t="shared" ref="H20:I20" si="26">+H19/H$163</f>
        <v>0.64023211276866809</v>
      </c>
      <c r="I20" s="58">
        <f t="shared" si="26"/>
        <v>0.6888758361994709</v>
      </c>
      <c r="J20" s="58">
        <f t="shared" ref="J20:K20" si="27">+J19/J$163</f>
        <v>0.70239521448764708</v>
      </c>
      <c r="K20" s="189">
        <f t="shared" si="27"/>
        <v>0.69543829159084425</v>
      </c>
      <c r="L20" s="188"/>
      <c r="M20" s="59"/>
      <c r="N20" s="3"/>
      <c r="O20" s="44" t="s">
        <v>15</v>
      </c>
      <c r="P20" s="48">
        <f>+P19/P$163</f>
        <v>0.57859083610132367</v>
      </c>
      <c r="Q20" s="48">
        <f t="shared" ref="Q20" si="28">+Q19/Q$163</f>
        <v>0.60429978588220468</v>
      </c>
      <c r="R20" s="48">
        <f t="shared" ref="R20" si="29">+R19/R$163</f>
        <v>0.61085081315393253</v>
      </c>
      <c r="S20" s="48">
        <f t="shared" ref="S20" si="30">+S19/S$163</f>
        <v>0.59886383968037615</v>
      </c>
      <c r="T20" s="48">
        <f t="shared" ref="T20:U20" si="31">+T19/T$163</f>
        <v>0.57680737394093384</v>
      </c>
      <c r="U20" s="48">
        <f t="shared" si="31"/>
        <v>0.60118280461954932</v>
      </c>
      <c r="V20" s="58">
        <f t="shared" ref="V20:W20" si="32">+V19/V$163</f>
        <v>0.62198391176329793</v>
      </c>
      <c r="W20" s="58">
        <f t="shared" si="32"/>
        <v>0.66528540345789178</v>
      </c>
      <c r="X20" s="58">
        <f t="shared" ref="X20:Y20" si="33">+X19/X$163</f>
        <v>0.70126657887684307</v>
      </c>
      <c r="Y20" s="189">
        <f t="shared" si="33"/>
        <v>0.69756667209742373</v>
      </c>
      <c r="Z20" s="189">
        <f t="shared" ref="Z20" si="34">+Z19/Z$163</f>
        <v>0.69223106639657217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K21" si="35">+D19/C19-1</f>
        <v>-1.057601066013425E-2</v>
      </c>
      <c r="E21" s="62">
        <f t="shared" si="35"/>
        <v>7.456748934665125E-2</v>
      </c>
      <c r="F21" s="62">
        <f t="shared" si="35"/>
        <v>0.18604211387504477</v>
      </c>
      <c r="G21" s="62">
        <f t="shared" si="35"/>
        <v>8.8594987291442884E-2</v>
      </c>
      <c r="H21" s="62">
        <f t="shared" si="35"/>
        <v>-9.3032657941295227E-2</v>
      </c>
      <c r="I21" s="62">
        <f t="shared" si="35"/>
        <v>-0.16079574321585433</v>
      </c>
      <c r="J21" s="62">
        <f t="shared" si="35"/>
        <v>3.5220385053880365E-2</v>
      </c>
      <c r="K21" s="190">
        <f t="shared" si="35"/>
        <v>-0.10741884904709442</v>
      </c>
      <c r="L21" s="187"/>
      <c r="M21" s="63"/>
      <c r="N21" s="2"/>
      <c r="O21" s="45" t="s">
        <v>12</v>
      </c>
      <c r="P21" s="49"/>
      <c r="Q21" s="50">
        <f>+Q19/P19-1</f>
        <v>-3.7544381109387848E-3</v>
      </c>
      <c r="R21" s="50">
        <f t="shared" ref="R21:Z21" si="36">+R19/Q19-1</f>
        <v>-5.9860518806248875E-2</v>
      </c>
      <c r="S21" s="50">
        <f t="shared" si="36"/>
        <v>5.0195664287193242E-2</v>
      </c>
      <c r="T21" s="50">
        <f t="shared" si="36"/>
        <v>0.10766949058938646</v>
      </c>
      <c r="U21" s="50">
        <f t="shared" si="36"/>
        <v>0.17299350677276859</v>
      </c>
      <c r="V21" s="62">
        <f t="shared" si="36"/>
        <v>-1.4708705810050016E-2</v>
      </c>
      <c r="W21" s="62">
        <f t="shared" si="36"/>
        <v>-0.15261261246659708</v>
      </c>
      <c r="X21" s="62">
        <f t="shared" si="36"/>
        <v>-5.7047129108371952E-2</v>
      </c>
      <c r="Y21" s="190">
        <f t="shared" si="36"/>
        <v>-3.2544515497536786E-2</v>
      </c>
      <c r="Z21" s="190">
        <f t="shared" si="36"/>
        <v>-5.5870154822461937E-2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6" t="s">
        <v>50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"/>
      <c r="O23" s="276" t="s">
        <v>51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U24" si="38">+Q24+1</f>
        <v>2018</v>
      </c>
      <c r="S24" s="64">
        <f t="shared" si="38"/>
        <v>2019</v>
      </c>
      <c r="T24" s="64">
        <f t="shared" si="38"/>
        <v>2020</v>
      </c>
      <c r="U24" s="64">
        <f t="shared" si="38"/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158">
        <f>+'[1]6.EXPORTACION VARIETAL'!C413/10000</f>
        <v>1.0447</v>
      </c>
      <c r="K25" s="214">
        <f>+'[1]6.EXPORTACION VARIETAL'!C425/10000</f>
        <v>0.88580000000000003</v>
      </c>
      <c r="L25" s="210">
        <f>+'[1]6.EXPORTACION VARIETAL'!C437/10000</f>
        <v>1.0167999999999999</v>
      </c>
      <c r="M25" s="7">
        <f>+L25/K25-1</f>
        <v>0.14788891397606663</v>
      </c>
      <c r="N25" s="2"/>
      <c r="O25" s="42" t="s">
        <v>10</v>
      </c>
      <c r="P25" s="6">
        <f>+SUM('[1]6.EXPORTACION VARIETAL'!C306:C317)/10000</f>
        <v>26.970019000000001</v>
      </c>
      <c r="Q25" s="6">
        <f t="shared" ref="Q25:Z25" si="39">+SUM(C25)+SUM(B26:B36)</f>
        <v>19.483249999999998</v>
      </c>
      <c r="R25" s="6">
        <f t="shared" si="39"/>
        <v>18.381299999999996</v>
      </c>
      <c r="S25" s="6">
        <f t="shared" si="39"/>
        <v>17.383699999999997</v>
      </c>
      <c r="T25" s="6">
        <f t="shared" si="39"/>
        <v>17.6219</v>
      </c>
      <c r="U25" s="6">
        <f t="shared" si="39"/>
        <v>23.005700000000001</v>
      </c>
      <c r="V25" s="6">
        <f t="shared" si="39"/>
        <v>23.508000000000003</v>
      </c>
      <c r="W25" s="6">
        <f t="shared" si="39"/>
        <v>21.193683</v>
      </c>
      <c r="X25" s="6">
        <f t="shared" si="39"/>
        <v>16.364100000000001</v>
      </c>
      <c r="Y25" s="67">
        <f t="shared" si="39"/>
        <v>15.814500000000002</v>
      </c>
      <c r="Z25" s="37">
        <f t="shared" si="39"/>
        <v>15.1793</v>
      </c>
      <c r="AA25" s="78">
        <f>+Z25/Y25-1</f>
        <v>-4.0165670745202386E-2</v>
      </c>
      <c r="AB25" s="7">
        <f>+POWER(Z25/U25,0.2)-1</f>
        <v>-7.9797818646971885E-2</v>
      </c>
    </row>
    <row r="26" spans="1:28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158">
        <f>+'[1]6.EXPORTACION VARIETAL'!C414/10000</f>
        <v>0.98150000000000004</v>
      </c>
      <c r="K26" s="214">
        <f>+'[1]6.EXPORTACION VARIETAL'!C426/10000</f>
        <v>1.1047</v>
      </c>
      <c r="L26" s="210">
        <f>+'[1]6.EXPORTACION VARIETAL'!C438/10000</f>
        <v>1.4476</v>
      </c>
      <c r="M26" s="7">
        <f>+L26/K26-1</f>
        <v>0.31040101384991403</v>
      </c>
      <c r="N26" s="2"/>
      <c r="O26" s="42" t="s">
        <v>11</v>
      </c>
      <c r="P26" s="6">
        <f>+SUM('[1]6.EXPORTACION VARIETAL'!C307:C318)/10000</f>
        <v>26.261415000000003</v>
      </c>
      <c r="Q26" s="6">
        <f t="shared" ref="Q26:Y26" si="40">+SUM(C25:C26)+SUM(B27:B36)</f>
        <v>19.370054</v>
      </c>
      <c r="R26" s="6">
        <f t="shared" si="40"/>
        <v>18.358699999999995</v>
      </c>
      <c r="S26" s="6">
        <f t="shared" si="40"/>
        <v>17.532699999999998</v>
      </c>
      <c r="T26" s="6">
        <f t="shared" si="40"/>
        <v>18.113900000000001</v>
      </c>
      <c r="U26" s="6">
        <f t="shared" si="40"/>
        <v>23.231099999999998</v>
      </c>
      <c r="V26" s="6">
        <f t="shared" si="40"/>
        <v>22.994300000000003</v>
      </c>
      <c r="W26" s="6">
        <f t="shared" si="40"/>
        <v>21.024782999999999</v>
      </c>
      <c r="X26" s="6">
        <f t="shared" si="40"/>
        <v>16.136699999999998</v>
      </c>
      <c r="Y26" s="67">
        <f t="shared" si="40"/>
        <v>15.937700000000003</v>
      </c>
      <c r="Z26" s="37">
        <f t="shared" ref="Z26" si="41">+SUM(L25:L26)+SUM(K27:K36)</f>
        <v>15.522199999999998</v>
      </c>
      <c r="AA26" s="78">
        <f>+Z26/Y26-1</f>
        <v>-2.6070261079076951E-2</v>
      </c>
      <c r="AB26" s="7">
        <f>+POWER(Z26/U26,0.2)-1</f>
        <v>-7.7478067412265594E-2</v>
      </c>
    </row>
    <row r="27" spans="1:28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158">
        <f>+'[1]6.EXPORTACION VARIETAL'!C415/10000</f>
        <v>0.88180000000000003</v>
      </c>
      <c r="K27" s="214">
        <f>+'[1]6.EXPORTACION VARIETAL'!C427/10000</f>
        <v>1.3065</v>
      </c>
      <c r="L27" s="210">
        <f>+'[1]6.EXPORTACION VARIETAL'!C439/10000</f>
        <v>1.4484999999999999</v>
      </c>
      <c r="M27" s="7">
        <f>+L27/K27-1</f>
        <v>0.10868733256792962</v>
      </c>
      <c r="N27" s="2"/>
      <c r="O27" s="42" t="s">
        <v>0</v>
      </c>
      <c r="P27" s="6">
        <f>+SUM('[1]6.EXPORTACION VARIETAL'!C308:C319)/10000</f>
        <v>23.880966999999998</v>
      </c>
      <c r="Q27" s="6">
        <f t="shared" ref="Q27:X27" si="42">+SUM(C25:C27)+SUM(B28:B36)</f>
        <v>19.621102</v>
      </c>
      <c r="R27" s="6">
        <f t="shared" si="42"/>
        <v>17.839599999999997</v>
      </c>
      <c r="S27" s="6">
        <f t="shared" si="42"/>
        <v>17.480699999999999</v>
      </c>
      <c r="T27" s="6">
        <f t="shared" si="42"/>
        <v>18.761199999999999</v>
      </c>
      <c r="U27" s="6">
        <f t="shared" si="42"/>
        <v>23.9373</v>
      </c>
      <c r="V27" s="6">
        <f t="shared" si="42"/>
        <v>22.203429999999997</v>
      </c>
      <c r="W27" s="6">
        <f t="shared" si="42"/>
        <v>20.608453000000001</v>
      </c>
      <c r="X27" s="6">
        <f t="shared" si="42"/>
        <v>15.698499999999999</v>
      </c>
      <c r="Y27" s="67">
        <f t="shared" ref="Y27" si="43">+SUM(K25:K27)+SUM(J28:J36)</f>
        <v>16.362400000000001</v>
      </c>
      <c r="Z27" s="37">
        <f t="shared" ref="Z27" si="44">+SUM(L25:L27)+SUM(K28:K36)</f>
        <v>15.664199999999997</v>
      </c>
      <c r="AA27" s="78">
        <f>+Z27/Y27-1</f>
        <v>-4.2671001809025833E-2</v>
      </c>
      <c r="AB27" s="7">
        <f>+POWER(Z27/U27,0.2)-1</f>
        <v>-8.1315029708663333E-2</v>
      </c>
    </row>
    <row r="28" spans="1:28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158">
        <f>+'[1]6.EXPORTACION VARIETAL'!C416/10000</f>
        <v>1.6317999999999999</v>
      </c>
      <c r="K28" s="214">
        <f>+'[1]6.EXPORTACION VARIETAL'!C428/10000</f>
        <v>1.4025000000000001</v>
      </c>
      <c r="L28" s="210">
        <f>+'[1]6.EXPORTACION VARIETAL'!C440/10000</f>
        <v>1.5940000000000001</v>
      </c>
      <c r="M28" s="7">
        <f>+L28/K28-1</f>
        <v>0.13654188948306589</v>
      </c>
      <c r="N28" s="2"/>
      <c r="O28" s="42" t="s">
        <v>1</v>
      </c>
      <c r="P28" s="6">
        <f>+SUM('[1]6.EXPORTACION VARIETAL'!C309:C320)/10000</f>
        <v>21.857991999999999</v>
      </c>
      <c r="Q28" s="6">
        <f t="shared" ref="Q28:X28" si="45">+SUM(C25:C28)+SUM(B29:B36)</f>
        <v>19.310276999999999</v>
      </c>
      <c r="R28" s="6">
        <f t="shared" si="45"/>
        <v>17.739699999999999</v>
      </c>
      <c r="S28" s="6">
        <f t="shared" si="45"/>
        <v>17.595499999999998</v>
      </c>
      <c r="T28" s="6">
        <f t="shared" si="45"/>
        <v>19.124000000000002</v>
      </c>
      <c r="U28" s="6">
        <f t="shared" si="45"/>
        <v>24.098199999999999</v>
      </c>
      <c r="V28" s="6">
        <f t="shared" si="45"/>
        <v>22.214309999999998</v>
      </c>
      <c r="W28" s="6">
        <f t="shared" si="45"/>
        <v>19.840672999999999</v>
      </c>
      <c r="X28" s="6">
        <f t="shared" si="45"/>
        <v>16.126099999999997</v>
      </c>
      <c r="Y28" s="67">
        <f t="shared" ref="Y28" si="46">+SUM(K25:K28)+SUM(J29:J36)</f>
        <v>16.133099999999999</v>
      </c>
      <c r="Z28" s="37">
        <f t="shared" ref="Z28" si="47">+SUM(L25:L28)+SUM(K29:K36)</f>
        <v>15.855699999999999</v>
      </c>
      <c r="AA28" s="78">
        <f>+Z28/Y28-1</f>
        <v>-1.7194463556291062E-2</v>
      </c>
      <c r="AB28" s="7">
        <f>+POWER(Z28/U28,0.2)-1</f>
        <v>-8.0312755491498633E-2</v>
      </c>
    </row>
    <row r="29" spans="1:28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158">
        <f>+'[1]6.EXPORTACION VARIETAL'!C417/10000</f>
        <v>1.6143000000000001</v>
      </c>
      <c r="K29" s="214">
        <f>+'[1]6.EXPORTACION VARIETAL'!C429/10000</f>
        <v>1.446</v>
      </c>
      <c r="L29" s="210"/>
      <c r="M29" s="7"/>
      <c r="N29" s="2"/>
      <c r="O29" s="42" t="s">
        <v>2</v>
      </c>
      <c r="P29" s="6">
        <f>+SUM('[1]6.EXPORTACION VARIETAL'!C310:C321)/10000</f>
        <v>22.092295999999997</v>
      </c>
      <c r="Q29" s="6">
        <f t="shared" ref="Q29:X29" si="48">+SUM(C25:C29)+SUM(B30:B36)</f>
        <v>19.141981999999999</v>
      </c>
      <c r="R29" s="6">
        <f t="shared" si="48"/>
        <v>17.530100000000001</v>
      </c>
      <c r="S29" s="6">
        <f t="shared" si="48"/>
        <v>17.684199999999997</v>
      </c>
      <c r="T29" s="6">
        <f t="shared" si="48"/>
        <v>19.197400000000002</v>
      </c>
      <c r="U29" s="6">
        <f t="shared" si="48"/>
        <v>24.543300000000002</v>
      </c>
      <c r="V29" s="6">
        <f t="shared" si="48"/>
        <v>21.917905999999999</v>
      </c>
      <c r="W29" s="6">
        <f t="shared" si="48"/>
        <v>19.574677000000001</v>
      </c>
      <c r="X29" s="6">
        <f t="shared" si="48"/>
        <v>16.274900000000002</v>
      </c>
      <c r="Y29" s="67">
        <f t="shared" ref="Y29" si="49">+SUM(K25:K29)+SUM(J30:J36)</f>
        <v>15.964799999999997</v>
      </c>
      <c r="Z29" s="37"/>
      <c r="AA29" s="78"/>
      <c r="AB29" s="7"/>
    </row>
    <row r="30" spans="1:28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158">
        <f>+'[1]6.EXPORTACION VARIETAL'!C418/10000</f>
        <v>0.98929999999999996</v>
      </c>
      <c r="K30" s="214">
        <f>+'[1]6.EXPORTACION VARIETAL'!C430/10000</f>
        <v>1.1528</v>
      </c>
      <c r="L30" s="210"/>
      <c r="M30" s="7"/>
      <c r="N30" s="2"/>
      <c r="O30" s="42" t="s">
        <v>3</v>
      </c>
      <c r="P30" s="6">
        <f>+SUM('[1]6.EXPORTACION VARIETAL'!C311:C322)/10000</f>
        <v>21.366600999999999</v>
      </c>
      <c r="Q30" s="6">
        <f t="shared" ref="Q30:X30" si="50">+SUM(C25:C30)+SUM(B31:B36)</f>
        <v>19.567097</v>
      </c>
      <c r="R30" s="6">
        <f t="shared" si="50"/>
        <v>17.090299999999999</v>
      </c>
      <c r="S30" s="6">
        <f t="shared" si="50"/>
        <v>17.501800000000003</v>
      </c>
      <c r="T30" s="6">
        <f t="shared" si="50"/>
        <v>20.164000000000001</v>
      </c>
      <c r="U30" s="6">
        <f t="shared" si="50"/>
        <v>24.502400000000002</v>
      </c>
      <c r="V30" s="6">
        <f t="shared" si="50"/>
        <v>21.850047</v>
      </c>
      <c r="W30" s="6">
        <f t="shared" si="50"/>
        <v>18.877635999999999</v>
      </c>
      <c r="X30" s="6">
        <f t="shared" si="50"/>
        <v>15.9251</v>
      </c>
      <c r="Y30" s="67">
        <f t="shared" ref="Y30" si="51">+SUM(K25:K30)+SUM(J31:J36)</f>
        <v>16.128299999999996</v>
      </c>
      <c r="Z30" s="37"/>
      <c r="AA30" s="78"/>
      <c r="AB30" s="7"/>
    </row>
    <row r="31" spans="1:28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158">
        <f>+'[1]6.EXPORTACION VARIETAL'!C419/10000</f>
        <v>1.9642999999999999</v>
      </c>
      <c r="K31" s="214">
        <f>+'[1]6.EXPORTACION VARIETAL'!C431/10000</f>
        <v>1.3776999999999999</v>
      </c>
      <c r="L31" s="210"/>
      <c r="M31" s="7"/>
      <c r="N31" s="2"/>
      <c r="O31" s="42" t="s">
        <v>4</v>
      </c>
      <c r="P31" s="6">
        <f>+SUM('[1]6.EXPORTACION VARIETAL'!C312:C323)/10000</f>
        <v>21.263056999999996</v>
      </c>
      <c r="Q31" s="6">
        <f t="shared" ref="Q31:X31" si="52">+SUM(C25:C31)+SUM(B32:B36)</f>
        <v>19.990304000000002</v>
      </c>
      <c r="R31" s="6">
        <f t="shared" si="52"/>
        <v>17.293199999999999</v>
      </c>
      <c r="S31" s="6">
        <f t="shared" si="52"/>
        <v>17.627600000000001</v>
      </c>
      <c r="T31" s="6">
        <f t="shared" si="52"/>
        <v>19.995699999999999</v>
      </c>
      <c r="U31" s="6">
        <f t="shared" si="52"/>
        <v>24.645499999999998</v>
      </c>
      <c r="V31" s="6">
        <f t="shared" si="52"/>
        <v>21.824426000000003</v>
      </c>
      <c r="W31" s="6">
        <f t="shared" si="52"/>
        <v>18.834157000000001</v>
      </c>
      <c r="X31" s="6">
        <f t="shared" si="52"/>
        <v>15.939200000000001</v>
      </c>
      <c r="Y31" s="67">
        <f t="shared" ref="Y31" si="53">+SUM(K25:K31)+SUM(J32:J36)</f>
        <v>15.541699999999999</v>
      </c>
      <c r="Z31" s="37"/>
      <c r="AA31" s="78"/>
      <c r="AB31" s="7"/>
    </row>
    <row r="32" spans="1:28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158">
        <f>+'[1]6.EXPORTACION VARIETAL'!C420/10000</f>
        <v>1.6415999999999999</v>
      </c>
      <c r="K32" s="214">
        <f>+'[1]6.EXPORTACION VARIETAL'!C432/10000</f>
        <v>1.3584000000000001</v>
      </c>
      <c r="L32" s="210"/>
      <c r="M32" s="7"/>
      <c r="N32" s="2"/>
      <c r="O32" s="42" t="s">
        <v>5</v>
      </c>
      <c r="P32" s="6">
        <f>+SUM('[1]6.EXPORTACION VARIETAL'!C313:C324)/10000</f>
        <v>21.934191999999999</v>
      </c>
      <c r="Q32" s="6">
        <f t="shared" ref="Q32:X32" si="54">+SUM(C25:C32)+SUM(B33:B36)</f>
        <v>19.549650999999997</v>
      </c>
      <c r="R32" s="6">
        <f t="shared" si="54"/>
        <v>17.248499999999996</v>
      </c>
      <c r="S32" s="6">
        <f t="shared" si="54"/>
        <v>17.335800000000003</v>
      </c>
      <c r="T32" s="6">
        <f t="shared" si="54"/>
        <v>20.553400000000003</v>
      </c>
      <c r="U32" s="6">
        <f t="shared" si="54"/>
        <v>24.557499999999997</v>
      </c>
      <c r="V32" s="6">
        <f t="shared" si="54"/>
        <v>21.939644000000001</v>
      </c>
      <c r="W32" s="6">
        <f t="shared" si="54"/>
        <v>18.374439000000002</v>
      </c>
      <c r="X32" s="6">
        <f t="shared" si="54"/>
        <v>15.707300000000002</v>
      </c>
      <c r="Y32" s="67">
        <f t="shared" ref="Y32" si="55">+SUM(K25:K32)+SUM(J33:J36)</f>
        <v>15.258499999999998</v>
      </c>
      <c r="Z32" s="37"/>
      <c r="AA32" s="78"/>
      <c r="AB32" s="7"/>
    </row>
    <row r="33" spans="1:28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158">
        <f>+'[1]6.EXPORTACION VARIETAL'!C421/10000</f>
        <v>1.5530999999999999</v>
      </c>
      <c r="K33" s="214">
        <f>+'[1]6.EXPORTACION VARIETAL'!C433/10000</f>
        <v>1.4543999999999999</v>
      </c>
      <c r="L33" s="210"/>
      <c r="M33" s="7"/>
      <c r="N33" s="2"/>
      <c r="O33" s="42" t="s">
        <v>6</v>
      </c>
      <c r="P33" s="6">
        <f>+SUM('[1]6.EXPORTACION VARIETAL'!C314:C325)/10000</f>
        <v>22.314397000000003</v>
      </c>
      <c r="Q33" s="6">
        <f t="shared" ref="Q33:X33" si="56">+SUM(C25:C33)+SUM(B34:B36)</f>
        <v>19.043455999999999</v>
      </c>
      <c r="R33" s="6">
        <f t="shared" si="56"/>
        <v>17.265599999999999</v>
      </c>
      <c r="S33" s="6">
        <f t="shared" si="56"/>
        <v>17.345400000000001</v>
      </c>
      <c r="T33" s="6">
        <f t="shared" si="56"/>
        <v>21.491300000000003</v>
      </c>
      <c r="U33" s="6">
        <f t="shared" si="56"/>
        <v>24.310699999999997</v>
      </c>
      <c r="V33" s="6">
        <f t="shared" si="56"/>
        <v>21.531632000000002</v>
      </c>
      <c r="W33" s="6">
        <f t="shared" si="56"/>
        <v>18.157750999999998</v>
      </c>
      <c r="X33" s="6">
        <f t="shared" si="56"/>
        <v>15.752400000000002</v>
      </c>
      <c r="Y33" s="67">
        <f t="shared" ref="Y33" si="57">+SUM(K25:K33)+SUM(J34:J36)</f>
        <v>15.159799999999997</v>
      </c>
      <c r="Z33" s="37"/>
      <c r="AA33" s="78"/>
      <c r="AB33" s="7"/>
    </row>
    <row r="34" spans="1:28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158">
        <f>+'[1]6.EXPORTACION VARIETAL'!C422/10000</f>
        <v>1.4677</v>
      </c>
      <c r="K34" s="214">
        <f>+'[1]6.EXPORTACION VARIETAL'!C434/10000</f>
        <v>1.1543000000000001</v>
      </c>
      <c r="L34" s="210"/>
      <c r="M34" s="7"/>
      <c r="N34" s="2"/>
      <c r="O34" s="42" t="s">
        <v>7</v>
      </c>
      <c r="P34" s="6">
        <f>+SUM('[1]6.EXPORTACION VARIETAL'!C315:C326)/10000</f>
        <v>21.826910999999999</v>
      </c>
      <c r="Q34" s="6">
        <f t="shared" ref="Q34:X34" si="58">+SUM(C25:C34)+SUM(B35:B36)</f>
        <v>18.916499999999999</v>
      </c>
      <c r="R34" s="6">
        <f t="shared" si="58"/>
        <v>17.233699999999999</v>
      </c>
      <c r="S34" s="6">
        <f t="shared" si="58"/>
        <v>17.354700000000001</v>
      </c>
      <c r="T34" s="6">
        <f t="shared" si="58"/>
        <v>22.023900000000005</v>
      </c>
      <c r="U34" s="6">
        <f t="shared" si="58"/>
        <v>23.765699999999995</v>
      </c>
      <c r="V34" s="6">
        <f t="shared" si="58"/>
        <v>21.762983000000002</v>
      </c>
      <c r="W34" s="6">
        <f t="shared" si="58"/>
        <v>17.505699999999997</v>
      </c>
      <c r="X34" s="6">
        <f t="shared" si="58"/>
        <v>16.075000000000003</v>
      </c>
      <c r="Y34" s="67">
        <f t="shared" ref="Y34" si="59">+SUM(K25:K34)+SUM(J35:J36)</f>
        <v>14.846399999999996</v>
      </c>
      <c r="Z34" s="37"/>
      <c r="AA34" s="78"/>
      <c r="AB34" s="7"/>
    </row>
    <row r="35" spans="1:28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158">
        <f>+'[1]6.EXPORTACION VARIETAL'!C423/10000</f>
        <v>1.0412999999999999</v>
      </c>
      <c r="K35" s="214">
        <f>+'[1]6.EXPORTACION VARIETAL'!C435/10000</f>
        <v>1.1001000000000001</v>
      </c>
      <c r="L35" s="210"/>
      <c r="M35" s="7"/>
      <c r="N35" s="2"/>
      <c r="O35" s="42" t="s">
        <v>8</v>
      </c>
      <c r="P35" s="6">
        <f>+SUM('[1]6.EXPORTACION VARIETAL'!C316:C327)/10000</f>
        <v>21.221185999999999</v>
      </c>
      <c r="Q35" s="6">
        <f t="shared" ref="Q35:X35" si="60">+SUM(C25:C35)+SUM(B36)</f>
        <v>18.8522</v>
      </c>
      <c r="R35" s="6">
        <f t="shared" si="60"/>
        <v>17.152099999999997</v>
      </c>
      <c r="S35" s="6">
        <f t="shared" si="60"/>
        <v>17.309000000000001</v>
      </c>
      <c r="T35" s="6">
        <f t="shared" si="60"/>
        <v>23.017400000000002</v>
      </c>
      <c r="U35" s="6">
        <f t="shared" si="60"/>
        <v>23.542199999999998</v>
      </c>
      <c r="V35" s="6">
        <f t="shared" si="60"/>
        <v>21.207583</v>
      </c>
      <c r="W35" s="6">
        <f t="shared" si="60"/>
        <v>17.1053</v>
      </c>
      <c r="X35" s="6">
        <f t="shared" si="60"/>
        <v>16.093900000000001</v>
      </c>
      <c r="Y35" s="67">
        <f t="shared" ref="Y35" si="61">+SUM(K25:K35)+SUM(J36)</f>
        <v>14.905199999999997</v>
      </c>
      <c r="Z35" s="37"/>
      <c r="AA35" s="78"/>
      <c r="AB35" s="7"/>
    </row>
    <row r="36" spans="1:28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158">
        <f>+'[1]6.EXPORTACION VARIETAL'!C424/10000</f>
        <v>1.1619999999999999</v>
      </c>
      <c r="K36" s="214">
        <f>+'[1]6.EXPORTACION VARIETAL'!C436/10000</f>
        <v>1.3050999999999999</v>
      </c>
      <c r="L36" s="210"/>
      <c r="M36" s="7"/>
      <c r="N36" s="2"/>
      <c r="O36" s="42" t="s">
        <v>9</v>
      </c>
      <c r="P36" s="6">
        <f>+SUM('[1]6.EXPORTACION VARIETAL'!C317:C328)/10000</f>
        <v>20.529169</v>
      </c>
      <c r="Q36" s="6">
        <f t="shared" ref="Q36:X36" si="62">+SUM(C25:C36)</f>
        <v>18.6858</v>
      </c>
      <c r="R36" s="6">
        <f t="shared" si="62"/>
        <v>17.256799999999998</v>
      </c>
      <c r="S36" s="6">
        <f t="shared" si="62"/>
        <v>17.327900000000003</v>
      </c>
      <c r="T36" s="6">
        <f t="shared" si="62"/>
        <v>22.973400000000002</v>
      </c>
      <c r="U36" s="6">
        <f t="shared" si="62"/>
        <v>23.892599999999998</v>
      </c>
      <c r="V36" s="6">
        <f t="shared" si="62"/>
        <v>21.001882999999999</v>
      </c>
      <c r="W36" s="6">
        <f t="shared" si="62"/>
        <v>16.873899999999999</v>
      </c>
      <c r="X36" s="6">
        <f t="shared" si="62"/>
        <v>15.973400000000002</v>
      </c>
      <c r="Y36" s="67">
        <f t="shared" ref="Y36" si="63">+SUM(K25:K36)</f>
        <v>15.048299999999996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4">SUM(G25:G36)</f>
        <v>23.892599999999998</v>
      </c>
      <c r="H37" s="159">
        <f t="shared" si="64"/>
        <v>21.001882999999999</v>
      </c>
      <c r="I37" s="159">
        <f t="shared" ref="I37" si="65">SUM(I25:I36)</f>
        <v>16.873899999999999</v>
      </c>
      <c r="J37" s="159">
        <f t="shared" ref="J37:K37" si="66">SUM(J25:J36)</f>
        <v>15.973400000000002</v>
      </c>
      <c r="K37" s="216">
        <f t="shared" si="66"/>
        <v>15.048299999999996</v>
      </c>
      <c r="L37" s="216"/>
      <c r="M37" s="56"/>
      <c r="N37" s="3"/>
      <c r="O37" s="43" t="s">
        <v>14</v>
      </c>
      <c r="P37" s="46">
        <f t="shared" ref="P37:X37" si="67">+AVERAGE(P25:P36)</f>
        <v>22.626516833333337</v>
      </c>
      <c r="Q37" s="46">
        <f t="shared" si="67"/>
        <v>19.294306083333336</v>
      </c>
      <c r="R37" s="46">
        <f t="shared" si="67"/>
        <v>17.532466666666668</v>
      </c>
      <c r="S37" s="46">
        <f t="shared" si="67"/>
        <v>17.456583333333334</v>
      </c>
      <c r="T37" s="46">
        <f t="shared" si="67"/>
        <v>20.253125000000001</v>
      </c>
      <c r="U37" s="46">
        <f t="shared" si="67"/>
        <v>24.002683333333334</v>
      </c>
      <c r="V37" s="226">
        <f t="shared" si="67"/>
        <v>21.996345333333334</v>
      </c>
      <c r="W37" s="226">
        <f t="shared" si="67"/>
        <v>18.997595999999998</v>
      </c>
      <c r="X37" s="226">
        <f t="shared" si="67"/>
        <v>16.005549999999999</v>
      </c>
      <c r="Y37" s="220">
        <f t="shared" ref="Y37:Z37" si="68">+AVERAGE(Y25:Y36)</f>
        <v>15.591724999999997</v>
      </c>
      <c r="Z37" s="220">
        <f t="shared" si="68"/>
        <v>15.555349999999997</v>
      </c>
      <c r="AA37" s="79">
        <f>+Z37/Y37-1</f>
        <v>-2.3329682892687664E-3</v>
      </c>
      <c r="AB37" s="75">
        <f>+POWER(Z37/U37,0.2)-1</f>
        <v>-8.3095723407465738E-2</v>
      </c>
    </row>
    <row r="38" spans="1:28" ht="25.5" x14ac:dyDescent="0.25">
      <c r="A38" s="57" t="s">
        <v>15</v>
      </c>
      <c r="B38" s="195">
        <f>+B37/B$163</f>
        <v>9.4278545375352102E-2</v>
      </c>
      <c r="C38" s="58">
        <f t="shared" ref="C38" si="69">+C37/C$163</f>
        <v>9.5372695535003368E-2</v>
      </c>
      <c r="D38" s="58">
        <f t="shared" ref="D38" si="70">+D37/D$163</f>
        <v>8.9028894356347726E-2</v>
      </c>
      <c r="E38" s="58">
        <f t="shared" ref="E38" si="71">+E37/E$163</f>
        <v>8.1535615101491932E-2</v>
      </c>
      <c r="F38" s="58">
        <f t="shared" ref="F38:G38" si="72">+F37/F$163</f>
        <v>8.8538009442142782E-2</v>
      </c>
      <c r="G38" s="58">
        <f t="shared" si="72"/>
        <v>8.9255735243026366E-2</v>
      </c>
      <c r="H38" s="58">
        <f t="shared" ref="H38" si="73">+H37/H$163</f>
        <v>9.085293742307933E-2</v>
      </c>
      <c r="I38" s="58">
        <f t="shared" ref="I38" si="74">+I37/I$163</f>
        <v>9.3590556360717905E-2</v>
      </c>
      <c r="J38" s="58">
        <f t="shared" ref="J38:K38" si="75">+J37/J$163</f>
        <v>8.7261304816924123E-2</v>
      </c>
      <c r="K38" s="189">
        <f t="shared" si="75"/>
        <v>9.1188720165648898E-2</v>
      </c>
      <c r="L38" s="188"/>
      <c r="M38" s="59"/>
      <c r="N38" s="3"/>
      <c r="O38" s="44" t="s">
        <v>15</v>
      </c>
      <c r="P38" s="48">
        <f>+P37/P$163</f>
        <v>0.10470972813798629</v>
      </c>
      <c r="Q38" s="48">
        <f t="shared" ref="Q38" si="76">+Q37/Q$163</f>
        <v>9.3608003513231425E-2</v>
      </c>
      <c r="R38" s="48">
        <f t="shared" ref="R38" si="77">+R37/R$163</f>
        <v>9.1457066109643589E-2</v>
      </c>
      <c r="S38" s="48">
        <f t="shared" ref="S38" si="78">+S37/S$163</f>
        <v>8.5007296142720748E-2</v>
      </c>
      <c r="T38" s="48">
        <f t="shared" ref="T38:X38" si="79">+T37/T$163</f>
        <v>8.5759357628139368E-2</v>
      </c>
      <c r="U38" s="48">
        <f t="shared" si="79"/>
        <v>9.0308662448093227E-2</v>
      </c>
      <c r="V38" s="58">
        <f t="shared" si="79"/>
        <v>8.6901665424490668E-2</v>
      </c>
      <c r="W38" s="58">
        <f t="shared" si="79"/>
        <v>9.4737749970484217E-2</v>
      </c>
      <c r="X38" s="58">
        <f t="shared" si="79"/>
        <v>8.9223689984950103E-2</v>
      </c>
      <c r="Y38" s="189">
        <f t="shared" ref="Y38:Z38" si="80">+Y37/Y$163</f>
        <v>8.9366620388208834E-2</v>
      </c>
      <c r="Z38" s="189">
        <f t="shared" si="80"/>
        <v>9.3711867342405095E-2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K39" si="81">+D37/C37-1</f>
        <v>-7.647518436459777E-2</v>
      </c>
      <c r="E39" s="62">
        <f t="shared" si="81"/>
        <v>4.1201149691718619E-3</v>
      </c>
      <c r="F39" s="62">
        <f t="shared" si="81"/>
        <v>0.32580405011570912</v>
      </c>
      <c r="G39" s="62">
        <f t="shared" si="81"/>
        <v>4.0011491551098066E-2</v>
      </c>
      <c r="H39" s="62">
        <f t="shared" si="81"/>
        <v>-0.12098796280019752</v>
      </c>
      <c r="I39" s="62">
        <f t="shared" si="81"/>
        <v>-0.19655299479575239</v>
      </c>
      <c r="J39" s="62">
        <f t="shared" si="81"/>
        <v>-5.3366441664345343E-2</v>
      </c>
      <c r="K39" s="190">
        <f t="shared" si="81"/>
        <v>-5.7915033743599076E-2</v>
      </c>
      <c r="L39" s="187"/>
      <c r="M39" s="63"/>
      <c r="N39" s="2"/>
      <c r="O39" s="45" t="s">
        <v>12</v>
      </c>
      <c r="P39" s="49"/>
      <c r="Q39" s="50">
        <f>+Q37/P37-1</f>
        <v>-0.1472701598105014</v>
      </c>
      <c r="R39" s="50">
        <f t="shared" ref="R39:T39" si="82">+R37/Q37-1</f>
        <v>-9.1313955995990237E-2</v>
      </c>
      <c r="S39" s="50">
        <f t="shared" si="82"/>
        <v>-4.3281607075634776E-3</v>
      </c>
      <c r="T39" s="50">
        <f t="shared" si="82"/>
        <v>0.16019982909981434</v>
      </c>
      <c r="U39" s="50">
        <f t="shared" ref="U39" si="83">+U37/T37-1</f>
        <v>0.18513480429974805</v>
      </c>
      <c r="V39" s="62">
        <f t="shared" ref="V39" si="84">+V37/U37-1</f>
        <v>-8.3588071055944457E-2</v>
      </c>
      <c r="W39" s="62">
        <f t="shared" ref="W39" si="85">+W37/V37-1</f>
        <v>-0.13632943508979289</v>
      </c>
      <c r="X39" s="62">
        <f t="shared" ref="X39:Z39" si="86">+X37/W37-1</f>
        <v>-0.15749603265592127</v>
      </c>
      <c r="Y39" s="190">
        <f t="shared" si="86"/>
        <v>-2.5855094014264002E-2</v>
      </c>
      <c r="Z39" s="190">
        <f t="shared" si="86"/>
        <v>-2.3329682892687664E-3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6" t="s">
        <v>52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N41" s="2"/>
      <c r="O41" s="276" t="s">
        <v>53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7">+C42+1</f>
        <v>2018</v>
      </c>
      <c r="E42" s="39">
        <f t="shared" si="87"/>
        <v>2019</v>
      </c>
      <c r="F42" s="39">
        <f t="shared" si="87"/>
        <v>2020</v>
      </c>
      <c r="G42" s="39">
        <f t="shared" si="87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U42" si="88">+Q42+1</f>
        <v>2018</v>
      </c>
      <c r="S42" s="64">
        <f t="shared" si="88"/>
        <v>2019</v>
      </c>
      <c r="T42" s="64">
        <f t="shared" si="88"/>
        <v>2020</v>
      </c>
      <c r="U42" s="64">
        <f t="shared" si="88"/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158">
        <f>+'[1]6.EXPORTACION VARIETAL'!D413/10000</f>
        <v>0.1116</v>
      </c>
      <c r="K43" s="214">
        <f>+'[1]6.EXPORTACION VARIETAL'!D425/10000</f>
        <v>5.3800000000000001E-2</v>
      </c>
      <c r="L43" s="210">
        <f>+'[1]6.EXPORTACION VARIETAL'!D437/10000</f>
        <v>6.5799999999999997E-2</v>
      </c>
      <c r="M43" s="7">
        <f>+L43/K43-1</f>
        <v>0.2230483271375463</v>
      </c>
      <c r="N43" s="2"/>
      <c r="O43" s="42" t="s">
        <v>10</v>
      </c>
      <c r="P43" s="6">
        <f>+SUM('[1]6.EXPORTACION VARIETAL'!D306:D317)/10000</f>
        <v>2.4384589999999999</v>
      </c>
      <c r="Q43" s="6">
        <f t="shared" ref="Q43:Z43" si="89">+SUM(C43)+SUM(B44:B54)</f>
        <v>2.481122</v>
      </c>
      <c r="R43" s="6">
        <f t="shared" si="89"/>
        <v>2.1335000000000002</v>
      </c>
      <c r="S43" s="6">
        <f t="shared" si="89"/>
        <v>4.5867000000000004</v>
      </c>
      <c r="T43" s="6">
        <f t="shared" si="89"/>
        <v>16.324200000000001</v>
      </c>
      <c r="U43" s="6">
        <f t="shared" si="89"/>
        <v>6.9447999999999999</v>
      </c>
      <c r="V43" s="6">
        <f t="shared" si="89"/>
        <v>5.1324000000000005</v>
      </c>
      <c r="W43" s="6">
        <f t="shared" si="89"/>
        <v>3.2264909999999998</v>
      </c>
      <c r="X43" s="6">
        <f t="shared" si="89"/>
        <v>1.8861999999999999</v>
      </c>
      <c r="Y43" s="67">
        <f t="shared" si="89"/>
        <v>1.5899000000000001</v>
      </c>
      <c r="Z43" s="37">
        <f t="shared" si="89"/>
        <v>0.97989999999999999</v>
      </c>
      <c r="AA43" s="78">
        <f>+Z43/Y43-1</f>
        <v>-0.38367192905214165</v>
      </c>
      <c r="AB43" s="7">
        <f>+POWER(Z43/U43,0.2)-1</f>
        <v>-0.32406582793791816</v>
      </c>
    </row>
    <row r="44" spans="1:28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158">
        <f>+'[1]6.EXPORTACION VARIETAL'!D414/10000</f>
        <v>9.0800000000000006E-2</v>
      </c>
      <c r="K44" s="214">
        <f>+'[1]6.EXPORTACION VARIETAL'!D426/10000</f>
        <v>4.9599999999999998E-2</v>
      </c>
      <c r="L44" s="210">
        <f>+'[1]6.EXPORTACION VARIETAL'!D438/10000</f>
        <v>0</v>
      </c>
      <c r="M44" s="7">
        <f>+L44/K44-1</f>
        <v>-1</v>
      </c>
      <c r="N44" s="2"/>
      <c r="O44" s="42" t="s">
        <v>11</v>
      </c>
      <c r="P44" s="6">
        <f>+SUM('[1]6.EXPORTACION VARIETAL'!D307:D318)/10000</f>
        <v>2.4708309999999996</v>
      </c>
      <c r="Q44" s="6">
        <f t="shared" ref="Q44:Y44" si="90">+SUM(C43:C44)+SUM(B45:B54)</f>
        <v>2.4327500000000004</v>
      </c>
      <c r="R44" s="6">
        <f t="shared" si="90"/>
        <v>2.1303000000000001</v>
      </c>
      <c r="S44" s="6">
        <f t="shared" si="90"/>
        <v>5.6326999999999998</v>
      </c>
      <c r="T44" s="6">
        <f t="shared" si="90"/>
        <v>15.702299999999999</v>
      </c>
      <c r="U44" s="6">
        <f t="shared" si="90"/>
        <v>6.7985000000000007</v>
      </c>
      <c r="V44" s="6">
        <f t="shared" si="90"/>
        <v>5.0223999999999993</v>
      </c>
      <c r="W44" s="6">
        <f t="shared" si="90"/>
        <v>3.004591</v>
      </c>
      <c r="X44" s="6">
        <f t="shared" si="90"/>
        <v>1.903</v>
      </c>
      <c r="Y44" s="67">
        <f t="shared" si="90"/>
        <v>1.5487</v>
      </c>
      <c r="Z44" s="37">
        <f t="shared" ref="Z44" si="91">+SUM(L43:L44)+SUM(K45:K54)</f>
        <v>0.93030000000000002</v>
      </c>
      <c r="AA44" s="78">
        <f>+Z44/Y44-1</f>
        <v>-0.3993026409246464</v>
      </c>
      <c r="AB44" s="7">
        <f>+POWER(Z44/U44,0.2)-1</f>
        <v>-0.32819693051211785</v>
      </c>
    </row>
    <row r="45" spans="1:28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158">
        <f>+'[1]6.EXPORTACION VARIETAL'!D415/10000</f>
        <v>6.6000000000000003E-2</v>
      </c>
      <c r="K45" s="214">
        <f>+'[1]6.EXPORTACION VARIETAL'!D427/10000</f>
        <v>4.7E-2</v>
      </c>
      <c r="L45" s="210">
        <f>+'[1]6.EXPORTACION VARIETAL'!D439/10000</f>
        <v>8.9700000000000002E-2</v>
      </c>
      <c r="M45" s="7">
        <f>+L45/K45-1</f>
        <v>0.90851063829787249</v>
      </c>
      <c r="N45" s="2"/>
      <c r="O45" s="42" t="s">
        <v>0</v>
      </c>
      <c r="P45" s="6">
        <f>+SUM('[1]6.EXPORTACION VARIETAL'!D308:D319)/10000</f>
        <v>2.4010559999999996</v>
      </c>
      <c r="Q45" s="6">
        <f t="shared" ref="Q45:X45" si="92">+SUM(C43:C45)+SUM(B46:B54)</f>
        <v>2.5460250000000002</v>
      </c>
      <c r="R45" s="6">
        <f t="shared" si="92"/>
        <v>1.9967000000000001</v>
      </c>
      <c r="S45" s="6">
        <f t="shared" si="92"/>
        <v>6.6563999999999997</v>
      </c>
      <c r="T45" s="6">
        <f t="shared" si="92"/>
        <v>14.879199999999999</v>
      </c>
      <c r="U45" s="6">
        <f t="shared" si="92"/>
        <v>7.1509999999999998</v>
      </c>
      <c r="V45" s="6">
        <f t="shared" si="92"/>
        <v>4.7885899999999992</v>
      </c>
      <c r="W45" s="6">
        <f t="shared" si="92"/>
        <v>2.7719010000000002</v>
      </c>
      <c r="X45" s="6">
        <f t="shared" si="92"/>
        <v>1.7323999999999999</v>
      </c>
      <c r="Y45" s="67">
        <f t="shared" ref="Y45" si="93">+SUM(K43:K45)+SUM(J46:J54)</f>
        <v>1.5297000000000001</v>
      </c>
      <c r="Z45" s="37">
        <f t="shared" ref="Z45" si="94">+SUM(L43:L45)+SUM(K46:K54)</f>
        <v>0.97299999999999998</v>
      </c>
      <c r="AA45" s="78">
        <f>+Z45/Y45-1</f>
        <v>-0.36392756749689481</v>
      </c>
      <c r="AB45" s="7">
        <f>+POWER(Z45/U45,0.2)-1</f>
        <v>-0.32895875824194565</v>
      </c>
    </row>
    <row r="46" spans="1:28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158">
        <f>+'[1]6.EXPORTACION VARIETAL'!D416/10000</f>
        <v>0.17169999999999999</v>
      </c>
      <c r="K46" s="214">
        <f>+'[1]6.EXPORTACION VARIETAL'!D428/10000</f>
        <v>6.9699999999999998E-2</v>
      </c>
      <c r="L46" s="210">
        <f>+'[1]6.EXPORTACION VARIETAL'!D440/10000</f>
        <v>7.1300000000000002E-2</v>
      </c>
      <c r="M46" s="7">
        <f>+L46/K46-1</f>
        <v>2.2955523672883782E-2</v>
      </c>
      <c r="N46" s="2"/>
      <c r="O46" s="42" t="s">
        <v>1</v>
      </c>
      <c r="P46" s="6">
        <f>+SUM('[1]6.EXPORTACION VARIETAL'!D309:D320)/10000</f>
        <v>2.4088469999999997</v>
      </c>
      <c r="Q46" s="6">
        <f t="shared" ref="Q46:X46" si="95">+SUM(C43:C46)+SUM(B47:B54)</f>
        <v>2.3623339999999997</v>
      </c>
      <c r="R46" s="6">
        <f t="shared" si="95"/>
        <v>1.9736000000000002</v>
      </c>
      <c r="S46" s="6">
        <f t="shared" si="95"/>
        <v>7.9449000000000005</v>
      </c>
      <c r="T46" s="6">
        <f t="shared" si="95"/>
        <v>13.9832</v>
      </c>
      <c r="U46" s="6">
        <f t="shared" si="95"/>
        <v>6.9920999999999998</v>
      </c>
      <c r="V46" s="6">
        <f t="shared" si="95"/>
        <v>4.6155099999999996</v>
      </c>
      <c r="W46" s="6">
        <f t="shared" si="95"/>
        <v>2.7094810000000003</v>
      </c>
      <c r="X46" s="6">
        <f t="shared" si="95"/>
        <v>1.7570999999999999</v>
      </c>
      <c r="Y46" s="67">
        <f t="shared" ref="Y46" si="96">+SUM(K43:K46)+SUM(J47:J54)</f>
        <v>1.4277</v>
      </c>
      <c r="Z46" s="37">
        <f t="shared" ref="Z46" si="97">+SUM(L43:L46)+SUM(K47:K54)</f>
        <v>0.97460000000000002</v>
      </c>
      <c r="AA46" s="78">
        <f>+Z46/Y46-1</f>
        <v>-0.31736359179099249</v>
      </c>
      <c r="AB46" s="7">
        <f>+POWER(Z46/U46,0.2)-1</f>
        <v>-0.32571460149488052</v>
      </c>
    </row>
    <row r="47" spans="1:28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158">
        <f>+'[1]6.EXPORTACION VARIETAL'!D417/10000</f>
        <v>0.1157</v>
      </c>
      <c r="K47" s="214">
        <f>+'[1]6.EXPORTACION VARIETAL'!D429/10000</f>
        <v>0.1202</v>
      </c>
      <c r="L47" s="210"/>
      <c r="M47" s="7"/>
      <c r="N47" s="2"/>
      <c r="O47" s="42" t="s">
        <v>2</v>
      </c>
      <c r="P47" s="6">
        <f>+SUM('[1]6.EXPORTACION VARIETAL'!D310:D321)/10000</f>
        <v>2.4192749999999998</v>
      </c>
      <c r="Q47" s="6">
        <f t="shared" ref="Q47:X47" si="98">+SUM(C43:C47)+SUM(B48:B54)</f>
        <v>2.3415330000000001</v>
      </c>
      <c r="R47" s="6">
        <f t="shared" si="98"/>
        <v>2.0697000000000001</v>
      </c>
      <c r="S47" s="6">
        <f t="shared" si="98"/>
        <v>9.2289999999999992</v>
      </c>
      <c r="T47" s="6">
        <f t="shared" si="98"/>
        <v>13.276699999999998</v>
      </c>
      <c r="U47" s="6">
        <f t="shared" si="98"/>
        <v>6.8674999999999997</v>
      </c>
      <c r="V47" s="6">
        <f t="shared" si="98"/>
        <v>4.1206230000000001</v>
      </c>
      <c r="W47" s="6">
        <f t="shared" si="98"/>
        <v>2.6759680000000001</v>
      </c>
      <c r="X47" s="6">
        <f t="shared" si="98"/>
        <v>1.7228999999999999</v>
      </c>
      <c r="Y47" s="67">
        <f t="shared" ref="Y47" si="99">+SUM(K43:K47)+SUM(J48:J54)</f>
        <v>1.4321999999999999</v>
      </c>
      <c r="Z47" s="37"/>
      <c r="AA47" s="78"/>
      <c r="AB47" s="7"/>
    </row>
    <row r="48" spans="1:28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158">
        <f>+'[1]6.EXPORTACION VARIETAL'!D418/10000</f>
        <v>5.8799999999999998E-2</v>
      </c>
      <c r="K48" s="214">
        <f>+'[1]6.EXPORTACION VARIETAL'!D430/10000</f>
        <v>6.8000000000000005E-2</v>
      </c>
      <c r="L48" s="210"/>
      <c r="M48" s="7"/>
      <c r="N48" s="2"/>
      <c r="O48" s="42" t="s">
        <v>3</v>
      </c>
      <c r="P48" s="6">
        <f>+SUM('[1]6.EXPORTACION VARIETAL'!D311:D322)/10000</f>
        <v>2.4234259999999996</v>
      </c>
      <c r="Q48" s="6">
        <f t="shared" ref="Q48:X48" si="100">+SUM(C43:C48)+SUM(B49:B54)</f>
        <v>2.2260469999999999</v>
      </c>
      <c r="R48" s="6">
        <f t="shared" si="100"/>
        <v>2.1151</v>
      </c>
      <c r="S48" s="6">
        <f t="shared" si="100"/>
        <v>10.2332</v>
      </c>
      <c r="T48" s="6">
        <f t="shared" si="100"/>
        <v>12.869499999999999</v>
      </c>
      <c r="U48" s="6">
        <f t="shared" si="100"/>
        <v>6.3790999999999993</v>
      </c>
      <c r="V48" s="6">
        <f t="shared" si="100"/>
        <v>4.431514</v>
      </c>
      <c r="W48" s="6">
        <f t="shared" si="100"/>
        <v>2.1897769999999999</v>
      </c>
      <c r="X48" s="6">
        <f t="shared" si="100"/>
        <v>1.6742999999999999</v>
      </c>
      <c r="Y48" s="67">
        <f t="shared" ref="Y48" si="101">+SUM(K43:K48)+SUM(J49:J54)</f>
        <v>1.4414</v>
      </c>
      <c r="Z48" s="37"/>
      <c r="AA48" s="78"/>
      <c r="AB48" s="7"/>
    </row>
    <row r="49" spans="1:28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158">
        <f>+'[1]6.EXPORTACION VARIETAL'!D419/10000</f>
        <v>0.1835</v>
      </c>
      <c r="K49" s="214">
        <f>+'[1]6.EXPORTACION VARIETAL'!D431/10000</f>
        <v>8.5999999999999993E-2</v>
      </c>
      <c r="L49" s="210"/>
      <c r="M49" s="7"/>
      <c r="N49" s="2"/>
      <c r="O49" s="42" t="s">
        <v>4</v>
      </c>
      <c r="P49" s="6">
        <f>+SUM('[1]6.EXPORTACION VARIETAL'!D312:D323)/10000</f>
        <v>2.3986079999999994</v>
      </c>
      <c r="Q49" s="6">
        <f t="shared" ref="Q49:X49" si="102">+SUM(C43:C49)+SUM(B50:B54)</f>
        <v>2.2387779999999999</v>
      </c>
      <c r="R49" s="6">
        <f t="shared" si="102"/>
        <v>2.0902000000000003</v>
      </c>
      <c r="S49" s="6">
        <f t="shared" si="102"/>
        <v>12.135300000000001</v>
      </c>
      <c r="T49" s="6">
        <f t="shared" si="102"/>
        <v>11.398699999999998</v>
      </c>
      <c r="U49" s="6">
        <f t="shared" si="102"/>
        <v>6.1580999999999992</v>
      </c>
      <c r="V49" s="6">
        <f t="shared" si="102"/>
        <v>4.2267790000000005</v>
      </c>
      <c r="W49" s="6">
        <f t="shared" si="102"/>
        <v>2.291512</v>
      </c>
      <c r="X49" s="6">
        <f t="shared" si="102"/>
        <v>1.6080999999999999</v>
      </c>
      <c r="Y49" s="67">
        <f t="shared" ref="Y49" si="103">+SUM(K43:K49)+SUM(J50:J54)</f>
        <v>1.3439000000000001</v>
      </c>
      <c r="Z49" s="37"/>
      <c r="AA49" s="78"/>
      <c r="AB49" s="7"/>
    </row>
    <row r="50" spans="1:28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158">
        <f>+'[1]6.EXPORTACION VARIETAL'!D420/10000</f>
        <v>0.1221</v>
      </c>
      <c r="K50" s="214">
        <f>+'[1]6.EXPORTACION VARIETAL'!D432/10000</f>
        <v>0.1009</v>
      </c>
      <c r="L50" s="210"/>
      <c r="M50" s="7"/>
      <c r="N50" s="2"/>
      <c r="O50" s="42" t="s">
        <v>5</v>
      </c>
      <c r="P50" s="6">
        <f>+SUM('[1]6.EXPORTACION VARIETAL'!D313:D324)/10000</f>
        <v>2.3478429999999997</v>
      </c>
      <c r="Q50" s="6">
        <f t="shared" ref="Q50:X50" si="104">+SUM(C43:C50)+SUM(B51:B54)</f>
        <v>2.2970479999999998</v>
      </c>
      <c r="R50" s="6">
        <f t="shared" si="104"/>
        <v>2.3483999999999998</v>
      </c>
      <c r="S50" s="6">
        <f t="shared" si="104"/>
        <v>13.383500000000002</v>
      </c>
      <c r="T50" s="6">
        <f t="shared" si="104"/>
        <v>10.426399999999999</v>
      </c>
      <c r="U50" s="6">
        <f t="shared" si="104"/>
        <v>5.7363999999999997</v>
      </c>
      <c r="V50" s="6">
        <f t="shared" si="104"/>
        <v>4.1299700000000001</v>
      </c>
      <c r="W50" s="6">
        <f t="shared" si="104"/>
        <v>2.333021</v>
      </c>
      <c r="X50" s="6">
        <f t="shared" si="104"/>
        <v>1.4312</v>
      </c>
      <c r="Y50" s="67">
        <f t="shared" ref="Y50" si="105">+SUM(K43:K50)+SUM(J51:J54)</f>
        <v>1.3227</v>
      </c>
      <c r="Z50" s="37"/>
      <c r="AA50" s="78"/>
      <c r="AB50" s="7"/>
    </row>
    <row r="51" spans="1:28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158">
        <f>+'[1]6.EXPORTACION VARIETAL'!D421/10000</f>
        <v>0.17780000000000001</v>
      </c>
      <c r="K51" s="214">
        <f>+'[1]6.EXPORTACION VARIETAL'!D433/10000</f>
        <v>0.1071</v>
      </c>
      <c r="L51" s="210"/>
      <c r="M51" s="7"/>
      <c r="N51" s="2"/>
      <c r="O51" s="42" t="s">
        <v>6</v>
      </c>
      <c r="P51" s="6">
        <f>+SUM('[1]6.EXPORTACION VARIETAL'!D314:D325)/10000</f>
        <v>2.3213409999999994</v>
      </c>
      <c r="Q51" s="6">
        <f t="shared" ref="Q51:X51" si="106">+SUM(C43:C51)+SUM(B52:B54)</f>
        <v>2.3058589999999999</v>
      </c>
      <c r="R51" s="6">
        <f t="shared" si="106"/>
        <v>2.3856999999999999</v>
      </c>
      <c r="S51" s="6">
        <f t="shared" si="106"/>
        <v>14.5639</v>
      </c>
      <c r="T51" s="6">
        <f t="shared" si="106"/>
        <v>9.4253999999999998</v>
      </c>
      <c r="U51" s="6">
        <f t="shared" si="106"/>
        <v>5.5993999999999993</v>
      </c>
      <c r="V51" s="6">
        <f t="shared" si="106"/>
        <v>4.0444499999999994</v>
      </c>
      <c r="W51" s="6">
        <f t="shared" si="106"/>
        <v>2.2678409999999998</v>
      </c>
      <c r="X51" s="6">
        <f t="shared" si="106"/>
        <v>1.4561000000000002</v>
      </c>
      <c r="Y51" s="67">
        <f t="shared" ref="Y51" si="107">+SUM(K43:K51)+SUM(J52:J54)</f>
        <v>1.252</v>
      </c>
      <c r="Z51" s="37"/>
      <c r="AA51" s="78"/>
      <c r="AB51" s="7"/>
    </row>
    <row r="52" spans="1:28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158">
        <f>+'[1]6.EXPORTACION VARIETAL'!D422/10000</f>
        <v>0.21129999999999999</v>
      </c>
      <c r="K52" s="214">
        <f>+'[1]6.EXPORTACION VARIETAL'!D434/10000</f>
        <v>7.3499999999999996E-2</v>
      </c>
      <c r="L52" s="210"/>
      <c r="M52" s="7"/>
      <c r="N52" s="2"/>
      <c r="O52" s="42" t="s">
        <v>7</v>
      </c>
      <c r="P52" s="6">
        <f>+SUM('[1]6.EXPORTACION VARIETAL'!D315:D326)/10000</f>
        <v>2.5037959999999999</v>
      </c>
      <c r="Q52" s="6">
        <f t="shared" ref="Q52:X52" si="108">+SUM(C43:C52)+SUM(B53:B54)</f>
        <v>2.1646000000000001</v>
      </c>
      <c r="R52" s="6">
        <f t="shared" si="108"/>
        <v>2.6837999999999997</v>
      </c>
      <c r="S52" s="6">
        <f t="shared" si="108"/>
        <v>15.650900000000002</v>
      </c>
      <c r="T52" s="6">
        <f t="shared" si="108"/>
        <v>8.5251000000000001</v>
      </c>
      <c r="U52" s="6">
        <f t="shared" si="108"/>
        <v>5.3623999999999992</v>
      </c>
      <c r="V52" s="6">
        <f t="shared" si="108"/>
        <v>3.8186910000000003</v>
      </c>
      <c r="W52" s="6">
        <f t="shared" si="108"/>
        <v>2.2124999999999999</v>
      </c>
      <c r="X52" s="6">
        <f t="shared" si="108"/>
        <v>1.5076000000000001</v>
      </c>
      <c r="Y52" s="67">
        <f t="shared" ref="Y52" si="109">+SUM(K43:K52)+SUM(J53:J54)</f>
        <v>1.1141999999999999</v>
      </c>
      <c r="Z52" s="37"/>
      <c r="AA52" s="78"/>
      <c r="AB52" s="7"/>
    </row>
    <row r="53" spans="1:28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158">
        <f>+'[1]6.EXPORTACION VARIETAL'!D423/10000</f>
        <v>0.26840000000000003</v>
      </c>
      <c r="K53" s="214">
        <f>+'[1]6.EXPORTACION VARIETAL'!D435/10000</f>
        <v>7.6200000000000004E-2</v>
      </c>
      <c r="L53" s="210"/>
      <c r="M53" s="7"/>
      <c r="N53" s="2"/>
      <c r="O53" s="42" t="s">
        <v>8</v>
      </c>
      <c r="P53" s="6">
        <f>+SUM('[1]6.EXPORTACION VARIETAL'!D316:D327)/10000</f>
        <v>2.4479700000000002</v>
      </c>
      <c r="Q53" s="6">
        <f t="shared" ref="Q53:X53" si="110">+SUM(C43:C53)+SUM(B54)</f>
        <v>2.1669999999999998</v>
      </c>
      <c r="R53" s="6">
        <f t="shared" si="110"/>
        <v>2.8003999999999998</v>
      </c>
      <c r="S53" s="6">
        <f t="shared" si="110"/>
        <v>16.636900000000001</v>
      </c>
      <c r="T53" s="6">
        <f t="shared" si="110"/>
        <v>7.7007999999999992</v>
      </c>
      <c r="U53" s="6">
        <f t="shared" si="110"/>
        <v>5.3117999999999999</v>
      </c>
      <c r="V53" s="6">
        <f t="shared" si="110"/>
        <v>3.7129909999999997</v>
      </c>
      <c r="W53" s="6">
        <f t="shared" si="110"/>
        <v>2.0897999999999999</v>
      </c>
      <c r="X53" s="6">
        <f t="shared" si="110"/>
        <v>1.6711</v>
      </c>
      <c r="Y53" s="67">
        <f t="shared" ref="Y53" si="111">+SUM(K43:K53)+SUM(J54)</f>
        <v>0.92199999999999993</v>
      </c>
      <c r="Z53" s="37"/>
      <c r="AA53" s="78"/>
      <c r="AB53" s="7"/>
    </row>
    <row r="54" spans="1:28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158">
        <f>+'[1]6.EXPORTACION VARIETAL'!D424/10000</f>
        <v>7.0000000000000007E-2</v>
      </c>
      <c r="K54" s="214">
        <f>+'[1]6.EXPORTACION VARIETAL'!D436/10000</f>
        <v>0.1159</v>
      </c>
      <c r="L54" s="210"/>
      <c r="M54" s="7"/>
      <c r="N54" s="2"/>
      <c r="O54" s="42" t="s">
        <v>9</v>
      </c>
      <c r="P54" s="6">
        <f>+SUM('[1]6.EXPORTACION VARIETAL'!D317:D328)/10000</f>
        <v>2.5175810000000003</v>
      </c>
      <c r="Q54" s="6">
        <f t="shared" ref="Q54:X54" si="112">+SUM(C43:C54)</f>
        <v>2.0907999999999998</v>
      </c>
      <c r="R54" s="6">
        <f t="shared" si="112"/>
        <v>3.3881999999999999</v>
      </c>
      <c r="S54" s="6">
        <f t="shared" si="112"/>
        <v>17.327900000000003</v>
      </c>
      <c r="T54" s="6">
        <f t="shared" si="112"/>
        <v>6.9528999999999996</v>
      </c>
      <c r="U54" s="6">
        <f t="shared" si="112"/>
        <v>5.3048999999999999</v>
      </c>
      <c r="V54" s="6">
        <f t="shared" si="112"/>
        <v>3.3147909999999996</v>
      </c>
      <c r="W54" s="6">
        <f t="shared" si="112"/>
        <v>1.9229999999999998</v>
      </c>
      <c r="X54" s="6">
        <f t="shared" si="112"/>
        <v>1.6477000000000002</v>
      </c>
      <c r="Y54" s="67">
        <f t="shared" ref="Y54" si="113">+SUM(K43:K54)</f>
        <v>0.96789999999999998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2.5175810000000003</v>
      </c>
      <c r="C55" s="159">
        <f t="shared" ref="C55:G55" si="114">SUM(C43:C54)</f>
        <v>2.0907999999999998</v>
      </c>
      <c r="D55" s="159">
        <f t="shared" si="114"/>
        <v>3.3881999999999999</v>
      </c>
      <c r="E55" s="159">
        <f t="shared" si="114"/>
        <v>17.327900000000003</v>
      </c>
      <c r="F55" s="159">
        <f t="shared" si="114"/>
        <v>6.9528999999999996</v>
      </c>
      <c r="G55" s="159">
        <f t="shared" si="114"/>
        <v>5.3048999999999999</v>
      </c>
      <c r="H55" s="159">
        <f t="shared" ref="H55" si="115">SUM(H43:H54)</f>
        <v>3.3147909999999996</v>
      </c>
      <c r="I55" s="159">
        <f t="shared" ref="I55:J55" si="116">SUM(I43:I54)</f>
        <v>1.9229999999999998</v>
      </c>
      <c r="J55" s="159">
        <f t="shared" si="116"/>
        <v>1.6477000000000002</v>
      </c>
      <c r="K55" s="216">
        <f t="shared" ref="K55" si="117">SUM(K43:K54)</f>
        <v>0.96789999999999998</v>
      </c>
      <c r="L55" s="216"/>
      <c r="M55" s="56"/>
      <c r="N55" s="3"/>
      <c r="O55" s="43" t="s">
        <v>14</v>
      </c>
      <c r="P55" s="46">
        <f>+AVERAGE(P43:P54)</f>
        <v>2.424919416666667</v>
      </c>
      <c r="Q55" s="46">
        <f>+AVERAGE(Q43:Q54)</f>
        <v>2.3044913333333334</v>
      </c>
      <c r="R55" s="46">
        <f t="shared" ref="R55:X55" si="118">+AVERAGE(R43:R54)</f>
        <v>2.3429666666666669</v>
      </c>
      <c r="S55" s="46">
        <f t="shared" si="118"/>
        <v>11.165108333333334</v>
      </c>
      <c r="T55" s="46">
        <f t="shared" si="118"/>
        <v>11.788699999999999</v>
      </c>
      <c r="U55" s="46">
        <f t="shared" si="118"/>
        <v>6.2171666666666674</v>
      </c>
      <c r="V55" s="226">
        <f t="shared" si="118"/>
        <v>4.2798924166666668</v>
      </c>
      <c r="W55" s="226">
        <f t="shared" si="118"/>
        <v>2.4746569166666665</v>
      </c>
      <c r="X55" s="226">
        <f t="shared" si="118"/>
        <v>1.6664750000000002</v>
      </c>
      <c r="Y55" s="220">
        <f t="shared" ref="Y55:Z55" si="119">+AVERAGE(Y43:Y54)</f>
        <v>1.3243583333333333</v>
      </c>
      <c r="Z55" s="220">
        <f t="shared" si="119"/>
        <v>0.96445000000000003</v>
      </c>
      <c r="AA55" s="79">
        <f>+Z55/Y55-1</f>
        <v>-0.27176053812223522</v>
      </c>
      <c r="AB55" s="75">
        <f>+POWER(Z55/U55,0.2)-1</f>
        <v>-0.31112973084109863</v>
      </c>
    </row>
    <row r="56" spans="1:28" ht="25.5" x14ac:dyDescent="0.25">
      <c r="A56" s="57" t="s">
        <v>15</v>
      </c>
      <c r="B56" s="195">
        <f>+B55/B$163</f>
        <v>1.1561786770064798E-2</v>
      </c>
      <c r="C56" s="58">
        <f t="shared" ref="C56:G56" si="120">+C55/C$163</f>
        <v>1.0671484861476897E-2</v>
      </c>
      <c r="D56" s="58">
        <f t="shared" si="120"/>
        <v>1.7479932540110415E-2</v>
      </c>
      <c r="E56" s="58">
        <f t="shared" si="120"/>
        <v>8.1535615101491932E-2</v>
      </c>
      <c r="F56" s="58">
        <f t="shared" si="120"/>
        <v>2.6796030446093067E-2</v>
      </c>
      <c r="G56" s="58">
        <f t="shared" si="120"/>
        <v>1.9817548106557285E-2</v>
      </c>
      <c r="H56" s="58">
        <f t="shared" ref="H56" si="121">+H55/H$163</f>
        <v>1.4339595135045107E-2</v>
      </c>
      <c r="I56" s="58">
        <f t="shared" ref="I56:J56" si="122">+I55/I$163</f>
        <v>1.0665859100839789E-2</v>
      </c>
      <c r="J56" s="58">
        <f t="shared" si="122"/>
        <v>9.0012428128542384E-3</v>
      </c>
      <c r="K56" s="189">
        <f t="shared" ref="K56" si="123">+K55/K$163</f>
        <v>5.8652181474539711E-3</v>
      </c>
      <c r="L56" s="188"/>
      <c r="M56" s="59"/>
      <c r="N56" s="3"/>
      <c r="O56" s="44" t="s">
        <v>15</v>
      </c>
      <c r="P56" s="48">
        <f>+P55/P$163</f>
        <v>1.1221906347583618E-2</v>
      </c>
      <c r="Q56" s="48">
        <f t="shared" ref="Q56:X56" si="124">+Q55/Q$163</f>
        <v>1.1180440068441677E-2</v>
      </c>
      <c r="R56" s="48">
        <f t="shared" si="124"/>
        <v>1.2221945799185393E-2</v>
      </c>
      <c r="S56" s="48">
        <f t="shared" si="124"/>
        <v>5.4370070731131578E-2</v>
      </c>
      <c r="T56" s="48">
        <f t="shared" si="124"/>
        <v>4.9917794872191147E-2</v>
      </c>
      <c r="U56" s="48">
        <f t="shared" si="124"/>
        <v>2.3391718254425872E-2</v>
      </c>
      <c r="V56" s="58">
        <f t="shared" si="124"/>
        <v>1.6908707933511024E-2</v>
      </c>
      <c r="W56" s="58">
        <f t="shared" si="124"/>
        <v>1.2340689223725785E-2</v>
      </c>
      <c r="X56" s="58">
        <f t="shared" si="124"/>
        <v>9.2898431336423757E-3</v>
      </c>
      <c r="Y56" s="189">
        <f t="shared" ref="Y56:Z56" si="125">+Y55/Y$163</f>
        <v>7.5907847549235869E-3</v>
      </c>
      <c r="Z56" s="189">
        <f t="shared" si="125"/>
        <v>5.8102460220041726E-3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K57" si="126">+D55/C55-1</f>
        <v>0.62052802754926351</v>
      </c>
      <c r="E57" s="62">
        <f t="shared" si="126"/>
        <v>4.1141904255947122</v>
      </c>
      <c r="F57" s="62">
        <f t="shared" si="126"/>
        <v>-0.59874537595438582</v>
      </c>
      <c r="G57" s="62">
        <f t="shared" si="126"/>
        <v>-0.23702340030778524</v>
      </c>
      <c r="H57" s="62">
        <f t="shared" si="126"/>
        <v>-0.37514543158212221</v>
      </c>
      <c r="I57" s="62">
        <f t="shared" si="126"/>
        <v>-0.41987292713175584</v>
      </c>
      <c r="J57" s="62">
        <f t="shared" si="126"/>
        <v>-0.14316172646905856</v>
      </c>
      <c r="K57" s="190">
        <f t="shared" si="126"/>
        <v>-0.41257510469138803</v>
      </c>
      <c r="L57" s="187"/>
      <c r="M57" s="63"/>
      <c r="N57" s="2"/>
      <c r="O57" s="45" t="s">
        <v>12</v>
      </c>
      <c r="P57" s="49"/>
      <c r="Q57" s="50">
        <f>+Q55/P55-1</f>
        <v>-4.966271559608193E-2</v>
      </c>
      <c r="R57" s="50">
        <f t="shared" ref="R57:T57" si="127">+R55/Q55-1</f>
        <v>1.6695803007287013E-2</v>
      </c>
      <c r="S57" s="50">
        <f t="shared" si="127"/>
        <v>3.7653722488582853</v>
      </c>
      <c r="T57" s="50">
        <f t="shared" si="127"/>
        <v>5.5851824097840286E-2</v>
      </c>
      <c r="U57" s="50">
        <f t="shared" ref="U57" si="128">+U55/T55-1</f>
        <v>-0.47261643212002447</v>
      </c>
      <c r="V57" s="62">
        <f t="shared" ref="V57" si="129">+V55/U55-1</f>
        <v>-0.31160082299010805</v>
      </c>
      <c r="W57" s="62">
        <f t="shared" ref="W57" si="130">+W55/V55-1</f>
        <v>-0.42179459767962635</v>
      </c>
      <c r="X57" s="62">
        <f t="shared" ref="X57:Z57" si="131">+X55/W55-1</f>
        <v>-0.32658341898774312</v>
      </c>
      <c r="Y57" s="190">
        <f t="shared" si="131"/>
        <v>-0.20529360876500802</v>
      </c>
      <c r="Z57" s="190">
        <f t="shared" si="131"/>
        <v>-0.27176053812223522</v>
      </c>
      <c r="AA57" s="73"/>
      <c r="AB57" s="52"/>
    </row>
    <row r="58" spans="1:28" ht="15.75" thickBot="1" x14ac:dyDescent="0.3"/>
    <row r="59" spans="1:28" ht="15.75" thickBot="1" x14ac:dyDescent="0.3">
      <c r="A59" s="276" t="s">
        <v>54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8"/>
      <c r="N59" s="2"/>
      <c r="O59" s="276" t="s">
        <v>55</v>
      </c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8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32">+C60+1</f>
        <v>2018</v>
      </c>
      <c r="E60" s="39">
        <f t="shared" si="132"/>
        <v>2019</v>
      </c>
      <c r="F60" s="39">
        <f t="shared" si="132"/>
        <v>2020</v>
      </c>
      <c r="G60" s="39">
        <f t="shared" si="132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33">+Q60+1</f>
        <v>2018</v>
      </c>
      <c r="S60" s="64">
        <f t="shared" si="133"/>
        <v>2019</v>
      </c>
      <c r="T60" s="64">
        <f t="shared" si="133"/>
        <v>2020</v>
      </c>
      <c r="U60" s="64">
        <f t="shared" si="133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158">
        <f>+'[1]6.EXPORTACION VARIETAL'!E413/10000</f>
        <v>9.4700000000000006E-2</v>
      </c>
      <c r="K61" s="214">
        <f>+'[1]6.EXPORTACION VARIETAL'!E425/10000</f>
        <v>0.1236</v>
      </c>
      <c r="L61" s="210">
        <f>+'[1]6.EXPORTACION VARIETAL'!E437/10000</f>
        <v>5.3600000000000002E-2</v>
      </c>
      <c r="M61" s="7">
        <f>+L61/K61-1</f>
        <v>-0.56634304207119746</v>
      </c>
      <c r="N61" s="2"/>
      <c r="O61" s="42" t="s">
        <v>10</v>
      </c>
      <c r="P61" s="6">
        <f>+SUM('[1]6.EXPORTACION VARIETAL'!E306:E317)/10000</f>
        <v>4.4661850000000003</v>
      </c>
      <c r="Q61" s="6">
        <f t="shared" ref="Q61:Z61" si="134">+SUM(C61)+SUM(B62:B72)</f>
        <v>3.9852229999999995</v>
      </c>
      <c r="R61" s="6">
        <f t="shared" si="134"/>
        <v>3.7847039999999992</v>
      </c>
      <c r="S61" s="6">
        <f t="shared" si="134"/>
        <v>4.0251000000000001</v>
      </c>
      <c r="T61" s="6">
        <f t="shared" si="134"/>
        <v>6.5857000000000001</v>
      </c>
      <c r="U61" s="6">
        <f t="shared" si="134"/>
        <v>8.4357000000000006</v>
      </c>
      <c r="V61" s="6">
        <f t="shared" si="134"/>
        <v>5.3573999999999993</v>
      </c>
      <c r="W61" s="6">
        <f t="shared" si="134"/>
        <v>2.0381209999999998</v>
      </c>
      <c r="X61" s="6">
        <f t="shared" si="134"/>
        <v>1.4171000000000002</v>
      </c>
      <c r="Y61" s="67">
        <f t="shared" si="134"/>
        <v>1.6525999999999998</v>
      </c>
      <c r="Z61" s="37">
        <f t="shared" si="134"/>
        <v>1.2919</v>
      </c>
      <c r="AA61" s="78">
        <f>+Z61/Y61-1</f>
        <v>-0.21826213239743419</v>
      </c>
      <c r="AB61" s="7">
        <f>+POWER(Z61/U61,0.2)-1</f>
        <v>-0.31289745942888103</v>
      </c>
    </row>
    <row r="62" spans="1:28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158">
        <f>+'[1]6.EXPORTACION VARIETAL'!E414/10000</f>
        <v>0.16539999999999999</v>
      </c>
      <c r="K62" s="214">
        <f>+'[1]6.EXPORTACION VARIETAL'!E426/10000</f>
        <v>9.0999999999999998E-2</v>
      </c>
      <c r="L62" s="210">
        <f>+'[1]6.EXPORTACION VARIETAL'!E438/10000</f>
        <v>8.1000000000000003E-2</v>
      </c>
      <c r="M62" s="7">
        <f>+L62/K62-1</f>
        <v>-0.10989010989010983</v>
      </c>
      <c r="N62" s="2"/>
      <c r="O62" s="42" t="s">
        <v>11</v>
      </c>
      <c r="P62" s="6">
        <f>+SUM('[1]6.EXPORTACION VARIETAL'!E307:E318)/10000</f>
        <v>4.5836930000000011</v>
      </c>
      <c r="Q62" s="6">
        <f t="shared" ref="Q62:Y62" si="135">+SUM(C61:C62)+SUM(B63:B72)</f>
        <v>3.9852229999999995</v>
      </c>
      <c r="R62" s="6">
        <f t="shared" si="135"/>
        <v>3.5391959999999996</v>
      </c>
      <c r="S62" s="6">
        <f t="shared" si="135"/>
        <v>4.3720999999999997</v>
      </c>
      <c r="T62" s="6">
        <f t="shared" si="135"/>
        <v>6.4277000000000006</v>
      </c>
      <c r="U62" s="6">
        <f t="shared" si="135"/>
        <v>8.414200000000001</v>
      </c>
      <c r="V62" s="6">
        <f t="shared" si="135"/>
        <v>5.1549999999999994</v>
      </c>
      <c r="W62" s="6">
        <f t="shared" si="135"/>
        <v>1.9509209999999999</v>
      </c>
      <c r="X62" s="6">
        <f t="shared" si="135"/>
        <v>1.4775000000000003</v>
      </c>
      <c r="Y62" s="67">
        <f t="shared" si="135"/>
        <v>1.5782000000000003</v>
      </c>
      <c r="Z62" s="37">
        <f t="shared" ref="Z62" si="136">+SUM(L61:L62)+SUM(K63:K72)</f>
        <v>1.2819</v>
      </c>
      <c r="AA62" s="78">
        <f>+Z62/Y62-1</f>
        <v>-0.18774553288556595</v>
      </c>
      <c r="AB62" s="7">
        <f>+POWER(Z62/U62,0.2)-1</f>
        <v>-0.31361424243468239</v>
      </c>
    </row>
    <row r="63" spans="1:28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158">
        <f>+'[1]6.EXPORTACION VARIETAL'!E415/10000</f>
        <v>8.1000000000000003E-2</v>
      </c>
      <c r="K63" s="214">
        <f>+'[1]6.EXPORTACION VARIETAL'!E427/10000</f>
        <v>0.1018</v>
      </c>
      <c r="L63" s="210">
        <f>+'[1]6.EXPORTACION VARIETAL'!E439/10000</f>
        <v>0.1444</v>
      </c>
      <c r="M63" s="7">
        <f>+L63/K63-1</f>
        <v>0.41846758349705304</v>
      </c>
      <c r="N63" s="2"/>
      <c r="O63" s="42" t="s">
        <v>0</v>
      </c>
      <c r="P63" s="6">
        <f>+SUM('[1]6.EXPORTACION VARIETAL'!E308:E319)/10000</f>
        <v>4.612108000000001</v>
      </c>
      <c r="Q63" s="6">
        <f t="shared" ref="Q63:X63" si="137">+SUM(C61:C63)+SUM(B64:B72)</f>
        <v>3.9852229999999995</v>
      </c>
      <c r="R63" s="6">
        <f t="shared" si="137"/>
        <v>3.3065809999999995</v>
      </c>
      <c r="S63" s="6">
        <f t="shared" si="137"/>
        <v>4.6100000000000003</v>
      </c>
      <c r="T63" s="6">
        <f t="shared" si="137"/>
        <v>6.7017000000000007</v>
      </c>
      <c r="U63" s="6">
        <f t="shared" si="137"/>
        <v>8.4060999999999986</v>
      </c>
      <c r="V63" s="6">
        <f t="shared" si="137"/>
        <v>4.5834699999999993</v>
      </c>
      <c r="W63" s="6">
        <f t="shared" si="137"/>
        <v>2.0148509999999997</v>
      </c>
      <c r="X63" s="6">
        <f t="shared" si="137"/>
        <v>1.3985000000000001</v>
      </c>
      <c r="Y63" s="67">
        <f t="shared" ref="Y63" si="138">+SUM(K61:K63)+SUM(J64:J72)</f>
        <v>1.599</v>
      </c>
      <c r="Z63" s="37">
        <f t="shared" ref="Z63" si="139">+SUM(L61:L63)+SUM(K64:K72)</f>
        <v>1.3245</v>
      </c>
      <c r="AA63" s="78">
        <f>+Z63/Y63-1</f>
        <v>-0.17166979362101309</v>
      </c>
      <c r="AB63" s="7">
        <f>+POWER(Z63/U63,0.2)-1</f>
        <v>-0.30897862385723451</v>
      </c>
    </row>
    <row r="64" spans="1:28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158">
        <f>+'[1]6.EXPORTACION VARIETAL'!E416/10000</f>
        <v>0.1255</v>
      </c>
      <c r="K64" s="214">
        <f>+'[1]6.EXPORTACION VARIETAL'!E428/10000</f>
        <v>4.4999999999999998E-2</v>
      </c>
      <c r="L64" s="210">
        <f>+'[1]6.EXPORTACION VARIETAL'!E440/10000</f>
        <v>9.1600000000000001E-2</v>
      </c>
      <c r="M64" s="7">
        <f>+L64/K64-1</f>
        <v>1.0355555555555558</v>
      </c>
      <c r="N64" s="2"/>
      <c r="O64" s="42" t="s">
        <v>1</v>
      </c>
      <c r="P64" s="6">
        <f>+SUM('[1]6.EXPORTACION VARIETAL'!E309:E320)/10000</f>
        <v>4.435582000000001</v>
      </c>
      <c r="Q64" s="6">
        <f t="shared" ref="Q64:X64" si="140">+SUM(C61:C64)+SUM(B65:B72)</f>
        <v>3.9852229999999995</v>
      </c>
      <c r="R64" s="6">
        <f t="shared" si="140"/>
        <v>3.152107</v>
      </c>
      <c r="S64" s="6">
        <f t="shared" si="140"/>
        <v>5.1858000000000004</v>
      </c>
      <c r="T64" s="6">
        <f t="shared" si="140"/>
        <v>6.7457000000000003</v>
      </c>
      <c r="U64" s="6">
        <f t="shared" si="140"/>
        <v>8.3539999999999992</v>
      </c>
      <c r="V64" s="6">
        <f t="shared" si="140"/>
        <v>3.9785799999999996</v>
      </c>
      <c r="W64" s="6">
        <f t="shared" si="140"/>
        <v>1.977441</v>
      </c>
      <c r="X64" s="6">
        <f t="shared" si="140"/>
        <v>1.4006000000000003</v>
      </c>
      <c r="Y64" s="67">
        <f t="shared" ref="Y64" si="141">+SUM(K61:K64)+SUM(J65:J72)</f>
        <v>1.5185</v>
      </c>
      <c r="Z64" s="37">
        <f t="shared" ref="Z64" si="142">+SUM(L61:L64)+SUM(K65:K72)</f>
        <v>1.3711</v>
      </c>
      <c r="AA64" s="78">
        <f>+Z64/Y64-1</f>
        <v>-9.7069476457029902E-2</v>
      </c>
      <c r="AB64" s="7">
        <f>+POWER(Z64/U64,0.2)-1</f>
        <v>-0.30331745127540299</v>
      </c>
    </row>
    <row r="65" spans="1:28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158">
        <f>+'[1]6.EXPORTACION VARIETAL'!E417/10000</f>
        <v>0.1295</v>
      </c>
      <c r="K65" s="214">
        <f>+'[1]6.EXPORTACION VARIETAL'!E429/10000</f>
        <v>8.8400000000000006E-2</v>
      </c>
      <c r="L65" s="210"/>
      <c r="M65" s="7"/>
      <c r="N65" s="2"/>
      <c r="O65" s="42" t="s">
        <v>2</v>
      </c>
      <c r="P65" s="6">
        <f>+SUM('[1]6.EXPORTACION VARIETAL'!E310:E321)/10000</f>
        <v>4.5683500000000015</v>
      </c>
      <c r="Q65" s="6">
        <f t="shared" ref="Q65:X65" si="143">+SUM(C61:C65)+SUM(B66:B72)</f>
        <v>3.9852229999999995</v>
      </c>
      <c r="R65" s="6">
        <f t="shared" si="143"/>
        <v>2.9629949999999998</v>
      </c>
      <c r="S65" s="6">
        <f t="shared" si="143"/>
        <v>5.6300000000000008</v>
      </c>
      <c r="T65" s="6">
        <f t="shared" si="143"/>
        <v>7.2048000000000005</v>
      </c>
      <c r="U65" s="6">
        <f t="shared" si="143"/>
        <v>7.7019000000000002</v>
      </c>
      <c r="V65" s="6">
        <f t="shared" si="143"/>
        <v>3.6313740000000001</v>
      </c>
      <c r="W65" s="6">
        <f t="shared" si="143"/>
        <v>2.0422469999999997</v>
      </c>
      <c r="X65" s="6">
        <f t="shared" si="143"/>
        <v>1.3800000000000001</v>
      </c>
      <c r="Y65" s="67">
        <f t="shared" ref="Y65" si="144">+SUM(K61:K65)+SUM(J66:J72)</f>
        <v>1.4774</v>
      </c>
      <c r="Z65" s="37"/>
      <c r="AA65" s="78"/>
      <c r="AB65" s="7"/>
    </row>
    <row r="66" spans="1:28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158">
        <f>+'[1]6.EXPORTACION VARIETAL'!E418/10000</f>
        <v>0.1187</v>
      </c>
      <c r="K66" s="214">
        <f>+'[1]6.EXPORTACION VARIETAL'!E430/10000</f>
        <v>0.22140000000000001</v>
      </c>
      <c r="L66" s="210"/>
      <c r="M66" s="7"/>
      <c r="N66" s="2"/>
      <c r="O66" s="42" t="s">
        <v>3</v>
      </c>
      <c r="P66" s="6">
        <f>+SUM('[1]6.EXPORTACION VARIETAL'!E311:E322)/10000</f>
        <v>4.2809650000000019</v>
      </c>
      <c r="Q66" s="6">
        <f t="shared" ref="Q66:X66" si="145">+SUM(C61:C66)+SUM(B67:B72)</f>
        <v>3.9852230000000004</v>
      </c>
      <c r="R66" s="6">
        <f t="shared" si="145"/>
        <v>2.8197090000000005</v>
      </c>
      <c r="S66" s="6">
        <f t="shared" si="145"/>
        <v>5.7018000000000004</v>
      </c>
      <c r="T66" s="6">
        <f t="shared" si="145"/>
        <v>7.3005000000000004</v>
      </c>
      <c r="U66" s="6">
        <f t="shared" si="145"/>
        <v>7.8496000000000006</v>
      </c>
      <c r="V66" s="6">
        <f t="shared" si="145"/>
        <v>3.348719</v>
      </c>
      <c r="W66" s="6">
        <f t="shared" si="145"/>
        <v>1.974202</v>
      </c>
      <c r="X66" s="6">
        <f t="shared" si="145"/>
        <v>1.3538000000000001</v>
      </c>
      <c r="Y66" s="67">
        <f t="shared" ref="Y66" si="146">+SUM(K61:K66)+SUM(J67:J72)</f>
        <v>1.5801000000000001</v>
      </c>
      <c r="Z66" s="37"/>
      <c r="AA66" s="78"/>
      <c r="AB66" s="7"/>
    </row>
    <row r="67" spans="1:28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158">
        <f>+'[1]6.EXPORTACION VARIETAL'!E419/10000</f>
        <v>0.1215</v>
      </c>
      <c r="K67" s="214">
        <f>+'[1]6.EXPORTACION VARIETAL'!E431/10000</f>
        <v>9.5000000000000001E-2</v>
      </c>
      <c r="L67" s="210"/>
      <c r="M67" s="7"/>
      <c r="N67" s="2"/>
      <c r="O67" s="42" t="s">
        <v>4</v>
      </c>
      <c r="P67" s="6">
        <f>+SUM('[1]6.EXPORTACION VARIETAL'!E312:E323)/10000</f>
        <v>4.084284000000002</v>
      </c>
      <c r="Q67" s="6">
        <f t="shared" ref="Q67:X67" si="147">+SUM(C61:C67)+SUM(B68:B72)</f>
        <v>3.985223</v>
      </c>
      <c r="R67" s="6">
        <f t="shared" si="147"/>
        <v>3.0738330000000005</v>
      </c>
      <c r="S67" s="6">
        <f t="shared" si="147"/>
        <v>5.6771000000000011</v>
      </c>
      <c r="T67" s="6">
        <f t="shared" si="147"/>
        <v>7.0601000000000003</v>
      </c>
      <c r="U67" s="6">
        <f t="shared" si="147"/>
        <v>8.2688999999999986</v>
      </c>
      <c r="V67" s="6">
        <f t="shared" si="147"/>
        <v>2.745228</v>
      </c>
      <c r="W67" s="6">
        <f t="shared" si="147"/>
        <v>1.9193929999999999</v>
      </c>
      <c r="X67" s="6">
        <f t="shared" si="147"/>
        <v>1.4073000000000002</v>
      </c>
      <c r="Y67" s="67">
        <f t="shared" ref="Y67" si="148">+SUM(K61:K67)+SUM(J68:J72)</f>
        <v>1.5535999999999999</v>
      </c>
      <c r="Z67" s="37"/>
      <c r="AA67" s="78"/>
      <c r="AB67" s="7"/>
    </row>
    <row r="68" spans="1:28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158">
        <f>+'[1]6.EXPORTACION VARIETAL'!E420/10000</f>
        <v>0.1331</v>
      </c>
      <c r="K68" s="214">
        <f>+'[1]6.EXPORTACION VARIETAL'!E432/10000</f>
        <v>0.19689999999999999</v>
      </c>
      <c r="L68" s="210"/>
      <c r="M68" s="7"/>
      <c r="N68" s="2"/>
      <c r="O68" s="42" t="s">
        <v>5</v>
      </c>
      <c r="P68" s="6">
        <f>+SUM('[1]6.EXPORTACION VARIETAL'!E313:E324)/10000</f>
        <v>4.1320810000000012</v>
      </c>
      <c r="Q68" s="6">
        <f t="shared" ref="Q68:X68" si="149">+SUM(C61:C68)+SUM(B69:B72)</f>
        <v>3.985223</v>
      </c>
      <c r="R68" s="6">
        <f t="shared" si="149"/>
        <v>3.3939280000000003</v>
      </c>
      <c r="S68" s="6">
        <f t="shared" si="149"/>
        <v>5.3083000000000009</v>
      </c>
      <c r="T68" s="6">
        <f t="shared" si="149"/>
        <v>7.9806000000000008</v>
      </c>
      <c r="U68" s="6">
        <f t="shared" si="149"/>
        <v>7.4678000000000004</v>
      </c>
      <c r="V68" s="6">
        <f t="shared" si="149"/>
        <v>2.5839910000000001</v>
      </c>
      <c r="W68" s="6">
        <f t="shared" si="149"/>
        <v>1.7959299999999998</v>
      </c>
      <c r="X68" s="6">
        <f t="shared" si="149"/>
        <v>1.4102000000000001</v>
      </c>
      <c r="Y68" s="67">
        <f t="shared" ref="Y68" si="150">+SUM(K61:K68)+SUM(J69:J72)</f>
        <v>1.6173999999999999</v>
      </c>
      <c r="Z68" s="37"/>
      <c r="AA68" s="78"/>
      <c r="AB68" s="7"/>
    </row>
    <row r="69" spans="1:28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158">
        <f>+'[1]6.EXPORTACION VARIETAL'!E421/10000</f>
        <v>0.13200000000000001</v>
      </c>
      <c r="K69" s="214">
        <f>+'[1]6.EXPORTACION VARIETAL'!E433/10000</f>
        <v>8.1600000000000006E-2</v>
      </c>
      <c r="L69" s="210"/>
      <c r="M69" s="7"/>
      <c r="N69" s="2"/>
      <c r="O69" s="42" t="s">
        <v>6</v>
      </c>
      <c r="P69" s="6">
        <f>+SUM('[1]6.EXPORTACION VARIETAL'!E314:E325)/10000</f>
        <v>4.0751070000000018</v>
      </c>
      <c r="Q69" s="6">
        <f t="shared" ref="Q69:X69" si="151">+SUM(C61:C69)+SUM(B70:B72)</f>
        <v>3.9852229999999995</v>
      </c>
      <c r="R69" s="6">
        <f t="shared" si="151"/>
        <v>3.2608350000000002</v>
      </c>
      <c r="S69" s="6">
        <f t="shared" si="151"/>
        <v>5.3323000000000009</v>
      </c>
      <c r="T69" s="6">
        <f t="shared" si="151"/>
        <v>8.1928000000000001</v>
      </c>
      <c r="U69" s="6">
        <f t="shared" si="151"/>
        <v>7.3394000000000004</v>
      </c>
      <c r="V69" s="6">
        <f t="shared" si="151"/>
        <v>2.4318740000000001</v>
      </c>
      <c r="W69" s="6">
        <f t="shared" si="151"/>
        <v>1.7121469999999999</v>
      </c>
      <c r="X69" s="6">
        <f t="shared" si="151"/>
        <v>1.4668999999999999</v>
      </c>
      <c r="Y69" s="67">
        <f t="shared" ref="Y69" si="152">+SUM(K61:K69)+SUM(J70:J72)</f>
        <v>1.5669999999999999</v>
      </c>
      <c r="Z69" s="37"/>
      <c r="AA69" s="78"/>
      <c r="AB69" s="7"/>
    </row>
    <row r="70" spans="1:28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158">
        <f>+'[1]6.EXPORTACION VARIETAL'!E422/10000</f>
        <v>0.1797</v>
      </c>
      <c r="K70" s="214">
        <f>+'[1]6.EXPORTACION VARIETAL'!E434/10000</f>
        <v>0.15210000000000001</v>
      </c>
      <c r="L70" s="210"/>
      <c r="M70" s="7"/>
      <c r="N70" s="2"/>
      <c r="O70" s="42" t="s">
        <v>7</v>
      </c>
      <c r="P70" s="6">
        <f>+SUM('[1]6.EXPORTACION VARIETAL'!E315:E326)/10000</f>
        <v>4.0801650000000018</v>
      </c>
      <c r="Q70" s="6">
        <f t="shared" ref="Q70:X70" si="153">+SUM(C61:C70)+SUM(B71:B72)</f>
        <v>3.9852229999999995</v>
      </c>
      <c r="R70" s="6">
        <f t="shared" si="153"/>
        <v>3.1435999999999997</v>
      </c>
      <c r="S70" s="6">
        <f t="shared" si="153"/>
        <v>5.6563000000000008</v>
      </c>
      <c r="T70" s="6">
        <f t="shared" si="153"/>
        <v>8.3922000000000008</v>
      </c>
      <c r="U70" s="6">
        <f t="shared" si="153"/>
        <v>6.8305000000000007</v>
      </c>
      <c r="V70" s="6">
        <f t="shared" si="153"/>
        <v>2.4956209999999999</v>
      </c>
      <c r="W70" s="6">
        <f t="shared" si="153"/>
        <v>1.5318999999999998</v>
      </c>
      <c r="X70" s="6">
        <f t="shared" si="153"/>
        <v>1.5501999999999998</v>
      </c>
      <c r="Y70" s="67">
        <f t="shared" ref="Y70" si="154">+SUM(K61:K70)+SUM(J71:J72)</f>
        <v>1.5394000000000001</v>
      </c>
      <c r="Z70" s="37"/>
      <c r="AA70" s="78"/>
      <c r="AB70" s="7"/>
    </row>
    <row r="71" spans="1:28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158">
        <f>+'[1]6.EXPORTACION VARIETAL'!E423/10000</f>
        <v>0.20960000000000001</v>
      </c>
      <c r="K71" s="214">
        <f>+'[1]6.EXPORTACION VARIETAL'!E435/10000</f>
        <v>0.13250000000000001</v>
      </c>
      <c r="L71" s="210"/>
      <c r="M71" s="7"/>
      <c r="N71" s="2"/>
      <c r="O71" s="42" t="s">
        <v>8</v>
      </c>
      <c r="P71" s="6">
        <f>+SUM('[1]6.EXPORTACION VARIETAL'!E316:E327)/10000</f>
        <v>3.9755010000000008</v>
      </c>
      <c r="Q71" s="6">
        <f t="shared" ref="Q71:X71" si="155">+SUM(C61:C71)+SUM(B72)</f>
        <v>3.9852229999999995</v>
      </c>
      <c r="R71" s="6">
        <f t="shared" si="155"/>
        <v>3.3700999999999999</v>
      </c>
      <c r="S71" s="6">
        <f t="shared" si="155"/>
        <v>5.6317000000000013</v>
      </c>
      <c r="T71" s="6">
        <f t="shared" si="155"/>
        <v>8.9735999999999994</v>
      </c>
      <c r="U71" s="6">
        <f t="shared" si="155"/>
        <v>6.3930000000000007</v>
      </c>
      <c r="V71" s="6">
        <f t="shared" si="155"/>
        <v>2.1456209999999998</v>
      </c>
      <c r="W71" s="6">
        <f t="shared" si="155"/>
        <v>1.5146999999999999</v>
      </c>
      <c r="X71" s="6">
        <f t="shared" si="155"/>
        <v>1.6275999999999999</v>
      </c>
      <c r="Y71" s="67">
        <f t="shared" ref="Y71" si="156">+SUM(K61:K71)+SUM(J72)</f>
        <v>1.4623000000000002</v>
      </c>
      <c r="Z71" s="37"/>
      <c r="AA71" s="78"/>
      <c r="AB71" s="7"/>
    </row>
    <row r="72" spans="1:28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158">
        <f>+'[1]6.EXPORTACION VARIETAL'!E424/10000</f>
        <v>0.13300000000000001</v>
      </c>
      <c r="K72" s="214">
        <f>+'[1]6.EXPORTACION VARIETAL'!E436/10000</f>
        <v>3.2599999999999997E-2</v>
      </c>
      <c r="L72" s="210"/>
      <c r="M72" s="7"/>
      <c r="N72" s="2"/>
      <c r="O72" s="42" t="s">
        <v>9</v>
      </c>
      <c r="P72" s="6">
        <f>+SUM('[1]6.EXPORTACION VARIETAL'!E317:E328)/10000</f>
        <v>3.9852229999999995</v>
      </c>
      <c r="Q72" s="6">
        <f t="shared" ref="Q72:X72" si="157">+SUM(C61:C72)</f>
        <v>3.9852229999999995</v>
      </c>
      <c r="R72" s="6">
        <f t="shared" si="157"/>
        <v>3.7263000000000002</v>
      </c>
      <c r="S72" s="6">
        <f t="shared" si="157"/>
        <v>6.2193000000000014</v>
      </c>
      <c r="T72" s="6">
        <f t="shared" si="157"/>
        <v>8.3954000000000004</v>
      </c>
      <c r="U72" s="6">
        <f t="shared" si="157"/>
        <v>6.0465999999999998</v>
      </c>
      <c r="V72" s="6">
        <f t="shared" si="157"/>
        <v>2.0799209999999997</v>
      </c>
      <c r="W72" s="6">
        <f t="shared" si="157"/>
        <v>1.4610000000000001</v>
      </c>
      <c r="X72" s="6">
        <f t="shared" si="157"/>
        <v>1.6236999999999999</v>
      </c>
      <c r="Y72" s="67">
        <f t="shared" ref="Y72" si="158">+SUM(K61:K72)</f>
        <v>1.3619000000000001</v>
      </c>
      <c r="Z72" s="37"/>
      <c r="AA72" s="78"/>
      <c r="AB72" s="7"/>
    </row>
    <row r="73" spans="1:28" ht="25.5" x14ac:dyDescent="0.25">
      <c r="A73" s="53" t="s">
        <v>13</v>
      </c>
      <c r="B73" s="215">
        <f>SUM(B61:B72)</f>
        <v>3.9852229999999995</v>
      </c>
      <c r="C73" s="159">
        <f t="shared" ref="C73:G73" si="159">SUM(C61:C72)</f>
        <v>3.9852229999999995</v>
      </c>
      <c r="D73" s="159">
        <f t="shared" si="159"/>
        <v>3.7263000000000002</v>
      </c>
      <c r="E73" s="159">
        <f t="shared" si="159"/>
        <v>6.2193000000000014</v>
      </c>
      <c r="F73" s="159">
        <f t="shared" si="159"/>
        <v>8.3954000000000004</v>
      </c>
      <c r="G73" s="159">
        <f t="shared" si="159"/>
        <v>6.0465999999999998</v>
      </c>
      <c r="H73" s="159">
        <f t="shared" ref="H73:I73" si="160">SUM(H61:H72)</f>
        <v>2.0799209999999997</v>
      </c>
      <c r="I73" s="159">
        <f t="shared" si="160"/>
        <v>1.4610000000000001</v>
      </c>
      <c r="J73" s="159">
        <f t="shared" ref="J73:K73" si="161">SUM(J61:J72)</f>
        <v>1.6236999999999999</v>
      </c>
      <c r="K73" s="216">
        <f t="shared" si="161"/>
        <v>1.3619000000000001</v>
      </c>
      <c r="L73" s="216"/>
      <c r="M73" s="56"/>
      <c r="N73" s="3"/>
      <c r="O73" s="43" t="s">
        <v>14</v>
      </c>
      <c r="P73" s="46">
        <f t="shared" ref="P73" si="162">+AVERAGE(P61:P72)</f>
        <v>4.2732703333333344</v>
      </c>
      <c r="Q73" s="46">
        <f>+AVERAGE(Q61:Q72)</f>
        <v>3.9852229999999995</v>
      </c>
      <c r="R73" s="46">
        <f t="shared" ref="R73:X73" si="163">+AVERAGE(R61:R72)</f>
        <v>3.2944906666666665</v>
      </c>
      <c r="S73" s="46">
        <f t="shared" si="163"/>
        <v>5.2791500000000013</v>
      </c>
      <c r="T73" s="46">
        <f t="shared" si="163"/>
        <v>7.4967333333333341</v>
      </c>
      <c r="U73" s="46">
        <f t="shared" si="163"/>
        <v>7.6256416666666667</v>
      </c>
      <c r="V73" s="226">
        <f t="shared" si="163"/>
        <v>3.3780665833333328</v>
      </c>
      <c r="W73" s="226">
        <f t="shared" si="163"/>
        <v>1.8277377499999998</v>
      </c>
      <c r="X73" s="226">
        <f t="shared" si="163"/>
        <v>1.4594500000000001</v>
      </c>
      <c r="Y73" s="220">
        <f t="shared" ref="Y73:Z73" si="164">+AVERAGE(Y61:Y72)</f>
        <v>1.5422833333333335</v>
      </c>
      <c r="Z73" s="220">
        <f t="shared" si="164"/>
        <v>1.31735</v>
      </c>
      <c r="AA73" s="79">
        <f>+Z73/Y73-1</f>
        <v>-0.14584436495672004</v>
      </c>
      <c r="AB73" s="75">
        <f>+POWER(Z73/U73,0.2)-1</f>
        <v>-0.29614215350095363</v>
      </c>
    </row>
    <row r="74" spans="1:28" ht="25.5" x14ac:dyDescent="0.25">
      <c r="A74" s="57" t="s">
        <v>15</v>
      </c>
      <c r="B74" s="195">
        <f>+B73/B$163</f>
        <v>1.8301813747862702E-2</v>
      </c>
      <c r="C74" s="58">
        <f t="shared" ref="C74" si="165">+C73/C$163</f>
        <v>2.0340657601927273E-2</v>
      </c>
      <c r="D74" s="58">
        <f t="shared" ref="D74" si="166">+D73/D$163</f>
        <v>1.9224211269763723E-2</v>
      </c>
      <c r="E74" s="58">
        <f t="shared" ref="E74" si="167">+E73/E$163</f>
        <v>2.9264622429764069E-2</v>
      </c>
      <c r="F74" s="58">
        <f t="shared" ref="F74:G74" si="168">+F73/F$163</f>
        <v>3.2355332883707483E-2</v>
      </c>
      <c r="G74" s="58">
        <f t="shared" si="168"/>
        <v>2.2588321435108912E-2</v>
      </c>
      <c r="H74" s="58">
        <f t="shared" ref="H74:I74" si="169">+H73/H$163</f>
        <v>8.9976185686754164E-3</v>
      </c>
      <c r="I74" s="58">
        <f t="shared" si="169"/>
        <v>8.1033906117144745E-3</v>
      </c>
      <c r="J74" s="58">
        <f t="shared" ref="J74:K74" si="170">+J73/J$163</f>
        <v>8.8701328853744155E-3</v>
      </c>
      <c r="K74" s="189">
        <f t="shared" si="170"/>
        <v>8.2527539983650831E-3</v>
      </c>
      <c r="L74" s="188"/>
      <c r="M74" s="59"/>
      <c r="N74" s="3"/>
      <c r="O74" s="44" t="s">
        <v>15</v>
      </c>
      <c r="P74" s="48">
        <f>+P73/P$163</f>
        <v>1.9775601262862902E-2</v>
      </c>
      <c r="Q74" s="48">
        <f t="shared" ref="Q74" si="171">+Q73/Q$163</f>
        <v>1.9334655881055748E-2</v>
      </c>
      <c r="R74" s="48">
        <f t="shared" ref="R74" si="172">+R73/R$163</f>
        <v>1.718551396260673E-2</v>
      </c>
      <c r="S74" s="48">
        <f t="shared" ref="S74" si="173">+S73/S$163</f>
        <v>2.5707565957361511E-2</v>
      </c>
      <c r="T74" s="48">
        <f t="shared" ref="T74:X74" si="174">+T73/T$163</f>
        <v>3.1743991851930338E-2</v>
      </c>
      <c r="U74" s="48">
        <f t="shared" si="174"/>
        <v>2.8691021318801788E-2</v>
      </c>
      <c r="V74" s="58">
        <f t="shared" si="174"/>
        <v>1.334583575397975E-2</v>
      </c>
      <c r="W74" s="58">
        <f t="shared" si="174"/>
        <v>9.1146143949537295E-3</v>
      </c>
      <c r="X74" s="58">
        <f t="shared" si="174"/>
        <v>8.1357725506799473E-3</v>
      </c>
      <c r="Y74" s="189">
        <f t="shared" ref="Y74:Z74" si="175">+Y73/Y$163</f>
        <v>8.8398589111250616E-3</v>
      </c>
      <c r="Z74" s="189">
        <f t="shared" si="175"/>
        <v>7.936261700541446E-3</v>
      </c>
      <c r="AA74" s="72"/>
      <c r="AB74" s="76"/>
    </row>
    <row r="75" spans="1:28" ht="26.25" thickBot="1" x14ac:dyDescent="0.3">
      <c r="A75" s="60" t="s">
        <v>12</v>
      </c>
      <c r="B75" s="196"/>
      <c r="C75" s="62">
        <f>+C73/B73-1</f>
        <v>0</v>
      </c>
      <c r="D75" s="62">
        <f t="shared" ref="D75:K75" si="176">+D73/C73-1</f>
        <v>-6.4970768260646738E-2</v>
      </c>
      <c r="E75" s="62">
        <f t="shared" si="176"/>
        <v>0.66902825859431636</v>
      </c>
      <c r="F75" s="62">
        <f t="shared" si="176"/>
        <v>0.3498946826813305</v>
      </c>
      <c r="G75" s="62">
        <f t="shared" si="176"/>
        <v>-0.27977225623555768</v>
      </c>
      <c r="H75" s="62">
        <f t="shared" si="176"/>
        <v>-0.65601809281248968</v>
      </c>
      <c r="I75" s="62">
        <f t="shared" si="176"/>
        <v>-0.29756947499448283</v>
      </c>
      <c r="J75" s="62">
        <f t="shared" si="176"/>
        <v>0.11136208076659804</v>
      </c>
      <c r="K75" s="190">
        <f t="shared" si="176"/>
        <v>-0.16123668165301464</v>
      </c>
      <c r="L75" s="187"/>
      <c r="M75" s="63"/>
      <c r="N75" s="2"/>
      <c r="O75" s="45" t="s">
        <v>12</v>
      </c>
      <c r="P75" s="49"/>
      <c r="Q75" s="50">
        <f>+Q73/P73-1</f>
        <v>-6.7406765981183669E-2</v>
      </c>
      <c r="R75" s="50">
        <f t="shared" ref="R75:T75" si="177">+R73/Q73-1</f>
        <v>-0.17332338324187457</v>
      </c>
      <c r="S75" s="50">
        <f t="shared" si="177"/>
        <v>0.60241765242012169</v>
      </c>
      <c r="T75" s="50">
        <f t="shared" si="177"/>
        <v>0.42006446744898929</v>
      </c>
      <c r="U75" s="50">
        <f t="shared" ref="U75" si="178">+U73/T73-1</f>
        <v>1.7195267271967296E-2</v>
      </c>
      <c r="V75" s="62">
        <f t="shared" ref="V75" si="179">+V73/U73-1</f>
        <v>-0.55701215307564289</v>
      </c>
      <c r="W75" s="62">
        <f t="shared" ref="W75" si="180">+W73/V73-1</f>
        <v>-0.45893969082265229</v>
      </c>
      <c r="X75" s="62">
        <f t="shared" ref="X75:Z75" si="181">+X73/W73-1</f>
        <v>-0.20149923040107898</v>
      </c>
      <c r="Y75" s="190">
        <f t="shared" si="181"/>
        <v>5.6756540705973801E-2</v>
      </c>
      <c r="Z75" s="190">
        <f t="shared" si="181"/>
        <v>-0.14584436495672004</v>
      </c>
      <c r="AA75" s="73"/>
      <c r="AB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5.75" thickBot="1" x14ac:dyDescent="0.3">
      <c r="A77" s="276" t="s">
        <v>56</v>
      </c>
      <c r="B77" s="277"/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8"/>
      <c r="N77" s="2"/>
      <c r="O77" s="276" t="s">
        <v>57</v>
      </c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8"/>
    </row>
    <row r="78" spans="1:28" ht="38.25" x14ac:dyDescent="0.25">
      <c r="A78" s="38"/>
      <c r="B78" s="191">
        <v>2016</v>
      </c>
      <c r="C78" s="39">
        <f>+B78+1</f>
        <v>2017</v>
      </c>
      <c r="D78" s="39">
        <f t="shared" ref="D78:G78" si="182">+C78+1</f>
        <v>2018</v>
      </c>
      <c r="E78" s="39">
        <f t="shared" si="182"/>
        <v>2019</v>
      </c>
      <c r="F78" s="39">
        <f t="shared" si="182"/>
        <v>2020</v>
      </c>
      <c r="G78" s="39">
        <f t="shared" si="182"/>
        <v>2021</v>
      </c>
      <c r="H78" s="39"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U78" si="183">+Q78+1</f>
        <v>2018</v>
      </c>
      <c r="S78" s="64">
        <f t="shared" si="183"/>
        <v>2019</v>
      </c>
      <c r="T78" s="64">
        <f t="shared" si="183"/>
        <v>2020</v>
      </c>
      <c r="U78" s="64">
        <f t="shared" si="183"/>
        <v>2021</v>
      </c>
      <c r="V78" s="39">
        <v>2022</v>
      </c>
      <c r="W78" s="39">
        <v>2023</v>
      </c>
      <c r="X78" s="39">
        <v>2024</v>
      </c>
      <c r="Y78" s="192">
        <v>2025</v>
      </c>
      <c r="Z78" s="192">
        <v>2026</v>
      </c>
      <c r="AA78" s="77" t="s">
        <v>16</v>
      </c>
      <c r="AB78" s="74" t="s">
        <v>21</v>
      </c>
    </row>
    <row r="79" spans="1:28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158">
        <f>+'[1]6.EXPORTACION VARIETAL'!F413/10000</f>
        <v>0.22359999999999999</v>
      </c>
      <c r="K79" s="214">
        <f>+'[1]6.EXPORTACION VARIETAL'!F425/10000</f>
        <v>0.15260000000000001</v>
      </c>
      <c r="L79" s="210">
        <f>+'[1]6.EXPORTACION VARIETAL'!F437/10000</f>
        <v>0.13739999999999999</v>
      </c>
      <c r="M79" s="7">
        <f>+L79/K79-1</f>
        <v>-9.9606815203145627E-2</v>
      </c>
      <c r="N79" s="2"/>
      <c r="O79" s="42" t="s">
        <v>10</v>
      </c>
      <c r="P79" s="6">
        <f>+SUM('[1]6.EXPORTACION VARIETAL'!F306:F317)/10000</f>
        <v>3.8694319999999998</v>
      </c>
      <c r="Q79" s="6">
        <f t="shared" ref="Q79:Z79" si="184">+SUM(C79)+SUM(B80:B90)</f>
        <v>3.7664409999999999</v>
      </c>
      <c r="R79" s="6">
        <f t="shared" si="184"/>
        <v>3.4178000000000002</v>
      </c>
      <c r="S79" s="6">
        <f t="shared" si="184"/>
        <v>3.5640000000000001</v>
      </c>
      <c r="T79" s="6">
        <f t="shared" si="184"/>
        <v>3.3391000000000002</v>
      </c>
      <c r="U79" s="6">
        <f t="shared" si="184"/>
        <v>3.4744999999999999</v>
      </c>
      <c r="V79" s="6">
        <f t="shared" si="184"/>
        <v>4.1128</v>
      </c>
      <c r="W79" s="6">
        <f t="shared" si="184"/>
        <v>4.5341715000000002</v>
      </c>
      <c r="X79" s="6">
        <f t="shared" si="184"/>
        <v>3.1153</v>
      </c>
      <c r="Y79" s="67">
        <f t="shared" si="184"/>
        <v>2.8807</v>
      </c>
      <c r="Z79" s="37">
        <f t="shared" si="184"/>
        <v>2.4356000000000004</v>
      </c>
      <c r="AA79" s="78">
        <f>+Z79/Y79-1</f>
        <v>-0.15451105634047269</v>
      </c>
      <c r="AB79" s="7">
        <f>+POWER(Z79/U79,0.2)-1</f>
        <v>-6.8586067800501027E-2</v>
      </c>
    </row>
    <row r="80" spans="1:28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158">
        <f>+'[1]6.EXPORTACION VARIETAL'!F414/10000</f>
        <v>0.28739999999999999</v>
      </c>
      <c r="K80" s="214">
        <f>+'[1]6.EXPORTACION VARIETAL'!F426/10000</f>
        <v>0.18229999999999999</v>
      </c>
      <c r="L80" s="210">
        <f>+'[1]6.EXPORTACION VARIETAL'!F438/10000</f>
        <v>0.1457</v>
      </c>
      <c r="M80" s="7">
        <f>+L80/K80-1</f>
        <v>-0.20076796489303339</v>
      </c>
      <c r="N80" s="2"/>
      <c r="O80" s="42" t="s">
        <v>11</v>
      </c>
      <c r="P80" s="6">
        <f>+SUM('[1]6.EXPORTACION VARIETAL'!F307:F318)/10000</f>
        <v>3.8525360000000002</v>
      </c>
      <c r="Q80" s="6">
        <f t="shared" ref="Q80:Y80" si="185">+SUM(C79:C80)+SUM(B81:B90)</f>
        <v>3.6515369999999998</v>
      </c>
      <c r="R80" s="6">
        <f t="shared" si="185"/>
        <v>3.4885000000000002</v>
      </c>
      <c r="S80" s="6">
        <f t="shared" si="185"/>
        <v>3.5672999999999999</v>
      </c>
      <c r="T80" s="6">
        <f t="shared" si="185"/>
        <v>3.3449999999999998</v>
      </c>
      <c r="U80" s="6">
        <f t="shared" si="185"/>
        <v>3.4684999999999997</v>
      </c>
      <c r="V80" s="6">
        <f t="shared" si="185"/>
        <v>4.2285000000000004</v>
      </c>
      <c r="W80" s="6">
        <f t="shared" si="185"/>
        <v>4.4385715000000001</v>
      </c>
      <c r="X80" s="6">
        <f t="shared" si="185"/>
        <v>3.1593</v>
      </c>
      <c r="Y80" s="67">
        <f t="shared" si="185"/>
        <v>2.7755999999999998</v>
      </c>
      <c r="Z80" s="37">
        <f t="shared" ref="Z80" si="186">+SUM(L79:L80)+SUM(K81:K90)</f>
        <v>2.399</v>
      </c>
      <c r="AA80" s="78">
        <f>+Z80/Y80-1</f>
        <v>-0.13568237498198588</v>
      </c>
      <c r="AB80" s="7">
        <f>+POWER(Z80/U80,0.2)-1</f>
        <v>-7.1081291216125719E-2</v>
      </c>
    </row>
    <row r="81" spans="1:29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158">
        <f>+'[1]6.EXPORTACION VARIETAL'!F415/10000</f>
        <v>0.2515</v>
      </c>
      <c r="K81" s="214">
        <f>+'[1]6.EXPORTACION VARIETAL'!F427/10000</f>
        <v>0.14510000000000001</v>
      </c>
      <c r="L81" s="210">
        <f>+'[1]6.EXPORTACION VARIETAL'!F439/10000</f>
        <v>0.19120000000000001</v>
      </c>
      <c r="M81" s="7">
        <f>+L81/K81-1</f>
        <v>0.3177119228118539</v>
      </c>
      <c r="N81" s="2"/>
      <c r="O81" s="42" t="s">
        <v>0</v>
      </c>
      <c r="P81" s="6">
        <f>+SUM('[1]6.EXPORTACION VARIETAL'!F308:F319)/10000</f>
        <v>3.7824019999999989</v>
      </c>
      <c r="Q81" s="6">
        <f t="shared" ref="Q81:X81" si="187">+SUM(C79:C81)+SUM(B82:B90)</f>
        <v>3.630871</v>
      </c>
      <c r="R81" s="6">
        <f t="shared" si="187"/>
        <v>3.4964</v>
      </c>
      <c r="S81" s="6">
        <f t="shared" si="187"/>
        <v>3.6815999999999995</v>
      </c>
      <c r="T81" s="6">
        <f t="shared" si="187"/>
        <v>3.2159999999999997</v>
      </c>
      <c r="U81" s="6">
        <f t="shared" si="187"/>
        <v>3.5206999999999997</v>
      </c>
      <c r="V81" s="6">
        <f t="shared" si="187"/>
        <v>4.3283100000000001</v>
      </c>
      <c r="W81" s="6">
        <f t="shared" si="187"/>
        <v>4.3861615</v>
      </c>
      <c r="X81" s="6">
        <f t="shared" si="187"/>
        <v>3.0770999999999997</v>
      </c>
      <c r="Y81" s="67">
        <f t="shared" ref="Y81" si="188">+SUM(K79:K81)+SUM(J82:J90)</f>
        <v>2.6692</v>
      </c>
      <c r="Z81" s="37">
        <f t="shared" ref="Z81" si="189">+SUM(L79:L81)+SUM(K82:K90)</f>
        <v>2.4451000000000001</v>
      </c>
      <c r="AA81" s="78">
        <f>+Z81/Y81-1</f>
        <v>-8.3957740146860416E-2</v>
      </c>
      <c r="AB81" s="7">
        <f>+POWER(Z81/U81,0.2)-1</f>
        <v>-7.0319929577120521E-2</v>
      </c>
    </row>
    <row r="82" spans="1:29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158">
        <f>+'[1]6.EXPORTACION VARIETAL'!F416/10000</f>
        <v>0.25979999999999998</v>
      </c>
      <c r="K82" s="214">
        <f>+'[1]6.EXPORTACION VARIETAL'!F428/10000</f>
        <v>0.2283</v>
      </c>
      <c r="L82" s="210">
        <f>+'[1]6.EXPORTACION VARIETAL'!F440/10000</f>
        <v>0.21160000000000001</v>
      </c>
      <c r="M82" s="7">
        <f>+L82/K82-1</f>
        <v>-7.314936487078405E-2</v>
      </c>
      <c r="N82" s="2"/>
      <c r="O82" s="42" t="s">
        <v>1</v>
      </c>
      <c r="P82" s="6">
        <f>+SUM('[1]6.EXPORTACION VARIETAL'!F309:F320)/10000</f>
        <v>3.7579009999999995</v>
      </c>
      <c r="Q82" s="6">
        <f t="shared" ref="Q82:X82" si="190">+SUM(C79:C82)+SUM(B83:B90)</f>
        <v>3.5307720000000002</v>
      </c>
      <c r="R82" s="6">
        <f t="shared" si="190"/>
        <v>3.5133999999999999</v>
      </c>
      <c r="S82" s="6">
        <f t="shared" si="190"/>
        <v>3.6462000000000003</v>
      </c>
      <c r="T82" s="6">
        <f t="shared" si="190"/>
        <v>3.2885</v>
      </c>
      <c r="U82" s="6">
        <f t="shared" si="190"/>
        <v>3.4920000000000004</v>
      </c>
      <c r="V82" s="6">
        <f t="shared" si="190"/>
        <v>4.4861795000000004</v>
      </c>
      <c r="W82" s="6">
        <f t="shared" si="190"/>
        <v>4.1495920000000002</v>
      </c>
      <c r="X82" s="6">
        <f t="shared" si="190"/>
        <v>3.1101999999999999</v>
      </c>
      <c r="Y82" s="67">
        <f t="shared" ref="Y82" si="191">+SUM(K79:K82)+SUM(J83:J90)</f>
        <v>2.6377000000000002</v>
      </c>
      <c r="Z82" s="37">
        <f t="shared" ref="Z82" si="192">+SUM(L79:L82)+SUM(K83:K90)</f>
        <v>2.4283999999999999</v>
      </c>
      <c r="AA82" s="78">
        <f>+Z82/Y82-1</f>
        <v>-7.9349433218334209E-2</v>
      </c>
      <c r="AB82" s="7">
        <f>+POWER(Z82/U82,0.2)-1</f>
        <v>-7.0072271124128838E-2</v>
      </c>
    </row>
    <row r="83" spans="1:29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158">
        <f>+'[1]6.EXPORTACION VARIETAL'!F417/10000</f>
        <v>0.21310000000000001</v>
      </c>
      <c r="K83" s="214">
        <f>+'[1]6.EXPORTACION VARIETAL'!F429/10000</f>
        <v>0.23350000000000001</v>
      </c>
      <c r="L83" s="210"/>
      <c r="M83" s="7"/>
      <c r="N83" s="2"/>
      <c r="O83" s="42" t="s">
        <v>2</v>
      </c>
      <c r="P83" s="6">
        <f>+SUM('[1]6.EXPORTACION VARIETAL'!F310:F321)/10000</f>
        <v>3.7087539999999994</v>
      </c>
      <c r="Q83" s="6">
        <f t="shared" ref="Q83:X83" si="193">+SUM(C79:C83)+SUM(B84:B90)</f>
        <v>3.6274579999999998</v>
      </c>
      <c r="R83" s="6">
        <f t="shared" si="193"/>
        <v>3.3681000000000001</v>
      </c>
      <c r="S83" s="6">
        <f t="shared" si="193"/>
        <v>3.6307999999999998</v>
      </c>
      <c r="T83" s="6">
        <f t="shared" si="193"/>
        <v>3.3915999999999999</v>
      </c>
      <c r="U83" s="6">
        <f t="shared" si="193"/>
        <v>3.4322999999999997</v>
      </c>
      <c r="V83" s="6">
        <f t="shared" si="193"/>
        <v>4.5851185000000001</v>
      </c>
      <c r="W83" s="6">
        <f t="shared" si="193"/>
        <v>4.0167529999999996</v>
      </c>
      <c r="X83" s="6">
        <f t="shared" si="193"/>
        <v>3.0544000000000002</v>
      </c>
      <c r="Y83" s="67">
        <f t="shared" ref="Y83" si="194">+SUM(K79:K83)+SUM(J84:J90)</f>
        <v>2.6581000000000001</v>
      </c>
      <c r="Z83" s="37"/>
      <c r="AA83" s="78"/>
      <c r="AB83" s="7"/>
    </row>
    <row r="84" spans="1:29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158">
        <f>+'[1]6.EXPORTACION VARIETAL'!F418/10000</f>
        <v>0.22320000000000001</v>
      </c>
      <c r="K84" s="214">
        <f>+'[1]6.EXPORTACION VARIETAL'!F430/10000</f>
        <v>0.20630000000000001</v>
      </c>
      <c r="L84" s="210"/>
      <c r="M84" s="7"/>
      <c r="N84" s="2"/>
      <c r="O84" s="42" t="s">
        <v>3</v>
      </c>
      <c r="P84" s="6">
        <f>+SUM('[1]6.EXPORTACION VARIETAL'!F311:F322)/10000</f>
        <v>3.5510979999999996</v>
      </c>
      <c r="Q84" s="6">
        <f t="shared" ref="Q84:X84" si="195">+SUM(C79:C84)+SUM(B85:B90)</f>
        <v>3.5237530000000001</v>
      </c>
      <c r="R84" s="6">
        <f t="shared" si="195"/>
        <v>3.4106000000000001</v>
      </c>
      <c r="S84" s="6">
        <f t="shared" si="195"/>
        <v>3.5874000000000001</v>
      </c>
      <c r="T84" s="6">
        <f t="shared" si="195"/>
        <v>3.3781999999999996</v>
      </c>
      <c r="U84" s="6">
        <f t="shared" si="195"/>
        <v>3.6429</v>
      </c>
      <c r="V84" s="6">
        <f t="shared" si="195"/>
        <v>4.6543475000000001</v>
      </c>
      <c r="W84" s="6">
        <f t="shared" si="195"/>
        <v>3.7651240000000001</v>
      </c>
      <c r="X84" s="6">
        <f t="shared" si="195"/>
        <v>2.9888000000000003</v>
      </c>
      <c r="Y84" s="67">
        <f t="shared" ref="Y84" si="196">+SUM(K79:K84)+SUM(J85:J90)</f>
        <v>2.6412</v>
      </c>
      <c r="Z84" s="37"/>
      <c r="AA84" s="78"/>
      <c r="AB84" s="7"/>
      <c r="AC84" s="4"/>
    </row>
    <row r="85" spans="1:29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158">
        <f>+'[1]6.EXPORTACION VARIETAL'!F419/10000</f>
        <v>0.30959999999999999</v>
      </c>
      <c r="K85" s="214">
        <f>+'[1]6.EXPORTACION VARIETAL'!F431/10000</f>
        <v>0.2407</v>
      </c>
      <c r="L85" s="210"/>
      <c r="M85" s="7"/>
      <c r="N85" s="2"/>
      <c r="O85" s="42" t="s">
        <v>4</v>
      </c>
      <c r="P85" s="6">
        <f>+SUM('[1]6.EXPORTACION VARIETAL'!F312:F323)/10000</f>
        <v>3.463795999999999</v>
      </c>
      <c r="Q85" s="6">
        <f t="shared" ref="Q85:X85" si="197">+SUM(C79:C85)+SUM(B86:B90)</f>
        <v>3.6615969999999995</v>
      </c>
      <c r="R85" s="6">
        <f t="shared" si="197"/>
        <v>3.5990000000000002</v>
      </c>
      <c r="S85" s="6">
        <f t="shared" si="197"/>
        <v>3.2676999999999996</v>
      </c>
      <c r="T85" s="6">
        <f t="shared" si="197"/>
        <v>3.4237000000000002</v>
      </c>
      <c r="U85" s="6">
        <f t="shared" si="197"/>
        <v>3.7654000000000001</v>
      </c>
      <c r="V85" s="6">
        <f t="shared" si="197"/>
        <v>4.5645885000000002</v>
      </c>
      <c r="W85" s="6">
        <f t="shared" si="197"/>
        <v>3.652183</v>
      </c>
      <c r="X85" s="6">
        <f t="shared" si="197"/>
        <v>3.0238000000000005</v>
      </c>
      <c r="Y85" s="67">
        <f t="shared" ref="Y85" si="198">+SUM(K79:K85)+SUM(J86:J90)</f>
        <v>2.5722999999999998</v>
      </c>
      <c r="Z85" s="37"/>
      <c r="AA85" s="78"/>
      <c r="AB85" s="7"/>
    </row>
    <row r="86" spans="1:29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158">
        <f>+'[1]6.EXPORTACION VARIETAL'!F420/10000</f>
        <v>0.25480000000000003</v>
      </c>
      <c r="K86" s="214">
        <f>+'[1]6.EXPORTACION VARIETAL'!F432/10000</f>
        <v>0.27960000000000002</v>
      </c>
      <c r="L86" s="210"/>
      <c r="M86" s="7"/>
      <c r="N86" s="2"/>
      <c r="O86" s="42" t="s">
        <v>5</v>
      </c>
      <c r="P86" s="6">
        <f>+SUM('[1]6.EXPORTACION VARIETAL'!F313:F324)/10000</f>
        <v>3.633176999999999</v>
      </c>
      <c r="Q86" s="6">
        <f t="shared" ref="Q86:X86" si="199">+SUM(C79:C86)+SUM(B87:B90)</f>
        <v>3.5896949999999999</v>
      </c>
      <c r="R86" s="6">
        <f t="shared" si="199"/>
        <v>3.4450000000000003</v>
      </c>
      <c r="S86" s="6">
        <f t="shared" si="199"/>
        <v>3.2652000000000001</v>
      </c>
      <c r="T86" s="6">
        <f t="shared" si="199"/>
        <v>3.5832999999999999</v>
      </c>
      <c r="U86" s="6">
        <f t="shared" si="199"/>
        <v>3.6037000000000003</v>
      </c>
      <c r="V86" s="6">
        <f t="shared" si="199"/>
        <v>4.7542805000000001</v>
      </c>
      <c r="W86" s="6">
        <f t="shared" si="199"/>
        <v>3.4244909999999997</v>
      </c>
      <c r="X86" s="6">
        <f t="shared" si="199"/>
        <v>2.9828000000000001</v>
      </c>
      <c r="Y86" s="67">
        <f t="shared" ref="Y86" si="200">+SUM(K79:K86)+SUM(J87:J90)</f>
        <v>2.5971000000000002</v>
      </c>
      <c r="Z86" s="37"/>
      <c r="AA86" s="78"/>
      <c r="AB86" s="7"/>
    </row>
    <row r="87" spans="1:29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158">
        <f>+'[1]6.EXPORTACION VARIETAL'!F421/10000</f>
        <v>0.33360000000000001</v>
      </c>
      <c r="K87" s="214">
        <f>+'[1]6.EXPORTACION VARIETAL'!F433/10000</f>
        <v>0.23019999999999999</v>
      </c>
      <c r="L87" s="210"/>
      <c r="M87" s="7"/>
      <c r="N87" s="2"/>
      <c r="O87" s="42" t="s">
        <v>6</v>
      </c>
      <c r="P87" s="6">
        <f>+SUM('[1]6.EXPORTACION VARIETAL'!F314:F325)/10000</f>
        <v>3.5794629999999996</v>
      </c>
      <c r="Q87" s="6">
        <f t="shared" ref="Q87:X87" si="201">+SUM(C79:C87)+SUM(B88:B90)</f>
        <v>3.5717049999999997</v>
      </c>
      <c r="R87" s="6">
        <f t="shared" si="201"/>
        <v>3.4872000000000001</v>
      </c>
      <c r="S87" s="6">
        <f t="shared" si="201"/>
        <v>3.2286999999999999</v>
      </c>
      <c r="T87" s="6">
        <f t="shared" si="201"/>
        <v>3.6800999999999999</v>
      </c>
      <c r="U87" s="6">
        <f t="shared" si="201"/>
        <v>3.6798999999999999</v>
      </c>
      <c r="V87" s="6">
        <f t="shared" si="201"/>
        <v>4.7891385</v>
      </c>
      <c r="W87" s="6">
        <f t="shared" si="201"/>
        <v>3.1904330000000001</v>
      </c>
      <c r="X87" s="6">
        <f t="shared" si="201"/>
        <v>3.1059000000000001</v>
      </c>
      <c r="Y87" s="67">
        <f t="shared" ref="Y87" si="202">+SUM(K79:K87)+SUM(J88:J90)</f>
        <v>2.4936999999999996</v>
      </c>
      <c r="Z87" s="37"/>
      <c r="AA87" s="78"/>
      <c r="AB87" s="7"/>
    </row>
    <row r="88" spans="1:29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158">
        <f>+'[1]6.EXPORTACION VARIETAL'!F422/10000</f>
        <v>0.2707</v>
      </c>
      <c r="K88" s="214">
        <f>+'[1]6.EXPORTACION VARIETAL'!F434/10000</f>
        <v>0.18820000000000001</v>
      </c>
      <c r="L88" s="210"/>
      <c r="M88" s="7"/>
      <c r="N88" s="2"/>
      <c r="O88" s="42" t="s">
        <v>7</v>
      </c>
      <c r="P88" s="6">
        <f>+SUM('[1]6.EXPORTACION VARIETAL'!F315:F326)/10000</f>
        <v>3.6117909999999998</v>
      </c>
      <c r="Q88" s="6">
        <f t="shared" ref="Q88:X88" si="203">+SUM(C79:C88)+SUM(B89:B90)</f>
        <v>3.5446</v>
      </c>
      <c r="R88" s="6">
        <f t="shared" si="203"/>
        <v>3.5146000000000002</v>
      </c>
      <c r="S88" s="6">
        <f t="shared" si="203"/>
        <v>3.2591999999999999</v>
      </c>
      <c r="T88" s="6">
        <f t="shared" si="203"/>
        <v>3.6339999999999999</v>
      </c>
      <c r="U88" s="6">
        <f t="shared" si="203"/>
        <v>3.7151000000000001</v>
      </c>
      <c r="V88" s="6">
        <f t="shared" si="203"/>
        <v>4.7942715000000007</v>
      </c>
      <c r="W88" s="6">
        <f t="shared" si="203"/>
        <v>3.1012000000000004</v>
      </c>
      <c r="X88" s="6">
        <f t="shared" si="203"/>
        <v>3.1495000000000006</v>
      </c>
      <c r="Y88" s="67">
        <f t="shared" ref="Y88" si="204">+SUM(K79:K88)+SUM(J89:J90)</f>
        <v>2.4112</v>
      </c>
      <c r="Z88" s="37"/>
      <c r="AA88" s="78"/>
      <c r="AB88" s="7"/>
    </row>
    <row r="89" spans="1:29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158">
        <f>+'[1]6.EXPORTACION VARIETAL'!F423/10000</f>
        <v>0.11840000000000001</v>
      </c>
      <c r="K89" s="214">
        <f>+'[1]6.EXPORTACION VARIETAL'!F435/10000</f>
        <v>0.1459</v>
      </c>
      <c r="L89" s="210"/>
      <c r="M89" s="7"/>
      <c r="N89" s="2"/>
      <c r="O89" s="42" t="s">
        <v>8</v>
      </c>
      <c r="P89" s="6">
        <f>+SUM('[1]6.EXPORTACION VARIETAL'!F316:F327)/10000</f>
        <v>3.619818</v>
      </c>
      <c r="Q89" s="6">
        <f t="shared" ref="Q89:X89" si="205">+SUM(C79:C89)+SUM(B90)</f>
        <v>3.5903999999999998</v>
      </c>
      <c r="R89" s="6">
        <f t="shared" si="205"/>
        <v>3.5212000000000003</v>
      </c>
      <c r="S89" s="6">
        <f t="shared" si="205"/>
        <v>3.2185999999999999</v>
      </c>
      <c r="T89" s="6">
        <f t="shared" si="205"/>
        <v>3.6400999999999999</v>
      </c>
      <c r="U89" s="6">
        <f t="shared" si="205"/>
        <v>3.8563999999999998</v>
      </c>
      <c r="V89" s="6">
        <f t="shared" si="205"/>
        <v>4.6969715000000001</v>
      </c>
      <c r="W89" s="6">
        <f t="shared" si="205"/>
        <v>3.0896000000000003</v>
      </c>
      <c r="X89" s="6">
        <f t="shared" si="205"/>
        <v>3.0214000000000003</v>
      </c>
      <c r="Y89" s="67">
        <f t="shared" ref="Y89" si="206">+SUM(K79:K89)+SUM(J90)</f>
        <v>2.4386999999999999</v>
      </c>
      <c r="Z89" s="37"/>
      <c r="AA89" s="78"/>
      <c r="AB89" s="7"/>
    </row>
    <row r="90" spans="1:29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158">
        <f>+'[1]6.EXPORTACION VARIETAL'!F424/10000</f>
        <v>0.20599999999999999</v>
      </c>
      <c r="K90" s="214">
        <f>+'[1]6.EXPORTACION VARIETAL'!F436/10000</f>
        <v>0.21809999999999999</v>
      </c>
      <c r="L90" s="210"/>
      <c r="M90" s="7"/>
      <c r="N90" s="2"/>
      <c r="O90" s="42" t="s">
        <v>9</v>
      </c>
      <c r="P90" s="6">
        <f>+SUM('[1]6.EXPORTACION VARIETAL'!F317:F328)/10000</f>
        <v>3.6998600000000006</v>
      </c>
      <c r="Q90" s="6">
        <f t="shared" ref="Q90:X90" si="207">+SUM(C79:C90)</f>
        <v>3.5324</v>
      </c>
      <c r="R90" s="6">
        <f t="shared" si="207"/>
        <v>3.5169000000000001</v>
      </c>
      <c r="S90" s="6">
        <f t="shared" si="207"/>
        <v>3.3077999999999999</v>
      </c>
      <c r="T90" s="6">
        <f t="shared" si="207"/>
        <v>3.5053999999999998</v>
      </c>
      <c r="U90" s="6">
        <f t="shared" si="207"/>
        <v>4.1147</v>
      </c>
      <c r="V90" s="6">
        <f t="shared" si="207"/>
        <v>4.5083715</v>
      </c>
      <c r="W90" s="6">
        <f t="shared" si="207"/>
        <v>3.1328000000000005</v>
      </c>
      <c r="X90" s="6">
        <f t="shared" si="207"/>
        <v>2.9517000000000002</v>
      </c>
      <c r="Y90" s="67">
        <f t="shared" ref="Y90" si="208">+SUM(K79:K90)</f>
        <v>2.4508000000000001</v>
      </c>
      <c r="Z90" s="37"/>
      <c r="AA90" s="78"/>
      <c r="AB90" s="7"/>
    </row>
    <row r="91" spans="1:29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09">SUM(G79:G90)</f>
        <v>4.1147</v>
      </c>
      <c r="H91" s="159">
        <f t="shared" ref="H91" si="210">SUM(H79:H90)</f>
        <v>4.5083715</v>
      </c>
      <c r="I91" s="159">
        <f t="shared" ref="I91:J91" si="211">SUM(I79:I90)</f>
        <v>3.1328000000000005</v>
      </c>
      <c r="J91" s="159">
        <f t="shared" si="211"/>
        <v>2.9517000000000002</v>
      </c>
      <c r="K91" s="216">
        <f t="shared" ref="K91" si="212">SUM(K79:K90)</f>
        <v>2.4508000000000001</v>
      </c>
      <c r="L91" s="216"/>
      <c r="M91" s="56"/>
      <c r="N91" s="3"/>
      <c r="O91" s="43" t="s">
        <v>14</v>
      </c>
      <c r="P91" s="46">
        <f t="shared" ref="P91:X91" si="213">+AVERAGE(P79:P90)</f>
        <v>3.677502333333333</v>
      </c>
      <c r="Q91" s="46">
        <f t="shared" si="213"/>
        <v>3.601769083333334</v>
      </c>
      <c r="R91" s="46">
        <f t="shared" si="213"/>
        <v>3.4815583333333335</v>
      </c>
      <c r="S91" s="46">
        <f t="shared" si="213"/>
        <v>3.4353750000000001</v>
      </c>
      <c r="T91" s="46">
        <f t="shared" si="213"/>
        <v>3.4520833333333329</v>
      </c>
      <c r="U91" s="46">
        <f t="shared" si="213"/>
        <v>3.6471749999999994</v>
      </c>
      <c r="V91" s="226">
        <f t="shared" si="213"/>
        <v>4.541906458333334</v>
      </c>
      <c r="W91" s="226">
        <f t="shared" si="213"/>
        <v>3.7400900416666665</v>
      </c>
      <c r="X91" s="226">
        <f t="shared" si="213"/>
        <v>3.0616833333333342</v>
      </c>
      <c r="Y91" s="220">
        <f t="shared" ref="Y91:Z91" si="214">+AVERAGE(Y79:Y90)</f>
        <v>2.6021916666666671</v>
      </c>
      <c r="Z91" s="220">
        <f t="shared" si="214"/>
        <v>2.427025</v>
      </c>
      <c r="AA91" s="79">
        <f>+Z91/Y91-1</f>
        <v>-6.731505173523622E-2</v>
      </c>
      <c r="AB91" s="75">
        <f>+POWER(Z91/U91,0.2)-1</f>
        <v>-7.8227962262239936E-2</v>
      </c>
    </row>
    <row r="92" spans="1:29" ht="25.5" x14ac:dyDescent="0.25">
      <c r="A92" s="57" t="s">
        <v>15</v>
      </c>
      <c r="B92" s="195">
        <f>+B91/B$163</f>
        <v>1.6991307290248829E-2</v>
      </c>
      <c r="C92" s="58">
        <f t="shared" ref="C92" si="215">+C91/C$163</f>
        <v>1.802943998693371E-2</v>
      </c>
      <c r="D92" s="58">
        <f t="shared" ref="D92" si="216">+D91/D$163</f>
        <v>1.8143903769055642E-2</v>
      </c>
      <c r="E92" s="58">
        <f t="shared" ref="E92" si="217">+E91/E$163</f>
        <v>1.5564696681808814E-2</v>
      </c>
      <c r="F92" s="58">
        <f t="shared" ref="F92:G92" si="218">+F91/F$163</f>
        <v>1.3509586665382019E-2</v>
      </c>
      <c r="G92" s="58">
        <f t="shared" si="218"/>
        <v>1.5371310523110946E-2</v>
      </c>
      <c r="H92" s="58">
        <f t="shared" ref="H92" si="219">+H91/H$163</f>
        <v>1.9502955700186231E-2</v>
      </c>
      <c r="I92" s="58">
        <f t="shared" ref="I92:J92" si="220">+I91/I$163</f>
        <v>1.7375976802449764E-2</v>
      </c>
      <c r="J92" s="58">
        <f t="shared" si="220"/>
        <v>1.6124882205924531E-2</v>
      </c>
      <c r="K92" s="189">
        <f t="shared" ref="K92" si="221">+K91/K$163</f>
        <v>1.4851200160946577E-2</v>
      </c>
      <c r="L92" s="188"/>
      <c r="M92" s="59"/>
      <c r="N92" s="3"/>
      <c r="O92" s="44" t="s">
        <v>15</v>
      </c>
      <c r="P92" s="48">
        <f>+P91/P$163</f>
        <v>1.7018539459103081E-2</v>
      </c>
      <c r="Q92" s="48">
        <f t="shared" ref="Q92" si="222">+Q91/Q$163</f>
        <v>1.747429586481751E-2</v>
      </c>
      <c r="R92" s="48">
        <f t="shared" ref="R92" si="223">+R91/R$163</f>
        <v>1.8161341282434903E-2</v>
      </c>
      <c r="S92" s="48">
        <f t="shared" ref="S92" si="224">+S91/S$163</f>
        <v>1.672904338781258E-2</v>
      </c>
      <c r="T92" s="48">
        <f t="shared" ref="T92:X92" si="225">+T91/T$163</f>
        <v>1.4617420726207572E-2</v>
      </c>
      <c r="U92" s="48">
        <f t="shared" si="225"/>
        <v>1.3722278104911508E-2</v>
      </c>
      <c r="V92" s="58">
        <f t="shared" si="225"/>
        <v>1.7943855192766422E-2</v>
      </c>
      <c r="W92" s="58">
        <f t="shared" si="225"/>
        <v>1.8651186983580162E-2</v>
      </c>
      <c r="X92" s="58">
        <f t="shared" si="225"/>
        <v>1.7067497497144556E-2</v>
      </c>
      <c r="Y92" s="189">
        <f t="shared" ref="Y92:Z92" si="226">+Y91/Y$163</f>
        <v>1.4914903569192027E-2</v>
      </c>
      <c r="Z92" s="189">
        <f t="shared" si="226"/>
        <v>1.462140323661639E-2</v>
      </c>
      <c r="AA92" s="72"/>
      <c r="AB92" s="76"/>
    </row>
    <row r="93" spans="1:29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K93" si="227">+D91/C91-1</f>
        <v>-4.3879515343675513E-3</v>
      </c>
      <c r="E93" s="62">
        <f t="shared" si="227"/>
        <v>-5.9455770707156907E-2</v>
      </c>
      <c r="F93" s="62">
        <f t="shared" si="227"/>
        <v>5.9737589938932301E-2</v>
      </c>
      <c r="G93" s="62">
        <f t="shared" si="227"/>
        <v>0.17381753865464722</v>
      </c>
      <c r="H93" s="62">
        <f t="shared" si="227"/>
        <v>9.5674411257199887E-2</v>
      </c>
      <c r="I93" s="62">
        <f t="shared" si="227"/>
        <v>-0.30511494006205997</v>
      </c>
      <c r="J93" s="62">
        <f t="shared" si="227"/>
        <v>-5.7807711950970453E-2</v>
      </c>
      <c r="K93" s="190">
        <f t="shared" si="227"/>
        <v>-0.16969881763051808</v>
      </c>
      <c r="L93" s="187"/>
      <c r="M93" s="63"/>
      <c r="N93" s="2"/>
      <c r="O93" s="45" t="s">
        <v>12</v>
      </c>
      <c r="P93" s="49"/>
      <c r="Q93" s="50">
        <f>+Q91/P91-1</f>
        <v>-2.0593664703770109E-2</v>
      </c>
      <c r="R93" s="50">
        <f t="shared" ref="R93:T93" si="228">+R91/Q91-1</f>
        <v>-3.337547389038853E-2</v>
      </c>
      <c r="S93" s="50">
        <f t="shared" si="228"/>
        <v>-1.326513271116625E-2</v>
      </c>
      <c r="T93" s="50">
        <f t="shared" si="228"/>
        <v>4.8636126575214433E-3</v>
      </c>
      <c r="U93" s="50">
        <f t="shared" ref="U93" si="229">+U91/T91-1</f>
        <v>5.651418225709115E-2</v>
      </c>
      <c r="V93" s="62">
        <f t="shared" ref="V93" si="230">+V91/U91-1</f>
        <v>0.24532177872828553</v>
      </c>
      <c r="W93" s="62">
        <f t="shared" ref="W93" si="231">+W91/V91-1</f>
        <v>-0.17653741309346482</v>
      </c>
      <c r="X93" s="62">
        <f t="shared" ref="X93:Z93" si="232">+X91/W91-1</f>
        <v>-0.1813878010356722</v>
      </c>
      <c r="Y93" s="190">
        <f t="shared" si="232"/>
        <v>-0.15007811606904709</v>
      </c>
      <c r="Z93" s="190">
        <f t="shared" si="232"/>
        <v>-6.731505173523622E-2</v>
      </c>
      <c r="AA93" s="73"/>
      <c r="AB93" s="52"/>
    </row>
    <row r="94" spans="1:2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9" ht="15.75" thickBot="1" x14ac:dyDescent="0.3">
      <c r="A95" s="276" t="s">
        <v>58</v>
      </c>
      <c r="B95" s="277"/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8"/>
      <c r="N95" s="2"/>
      <c r="O95" s="276" t="s">
        <v>59</v>
      </c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8"/>
    </row>
    <row r="96" spans="1:29" ht="38.25" x14ac:dyDescent="0.25">
      <c r="A96" s="38"/>
      <c r="B96" s="191">
        <v>2016</v>
      </c>
      <c r="C96" s="39">
        <f>+B96+1</f>
        <v>2017</v>
      </c>
      <c r="D96" s="39">
        <f t="shared" ref="D96:G96" si="233">+C96+1</f>
        <v>2018</v>
      </c>
      <c r="E96" s="39">
        <f t="shared" si="233"/>
        <v>2019</v>
      </c>
      <c r="F96" s="39">
        <f t="shared" si="233"/>
        <v>2020</v>
      </c>
      <c r="G96" s="39">
        <f t="shared" si="233"/>
        <v>2021</v>
      </c>
      <c r="H96" s="39">
        <v>2022</v>
      </c>
      <c r="I96" s="39">
        <v>2023</v>
      </c>
      <c r="J96" s="39">
        <v>2024</v>
      </c>
      <c r="K96" s="192">
        <v>2025</v>
      </c>
      <c r="L96" s="40">
        <v>2026</v>
      </c>
      <c r="M96" s="41" t="s">
        <v>16</v>
      </c>
      <c r="N96" s="2"/>
      <c r="O96" s="65"/>
      <c r="P96" s="64">
        <v>2016</v>
      </c>
      <c r="Q96" s="64">
        <f>+P96+1</f>
        <v>2017</v>
      </c>
      <c r="R96" s="64">
        <f t="shared" ref="R96:U96" si="234">+Q96+1</f>
        <v>2018</v>
      </c>
      <c r="S96" s="64">
        <f t="shared" si="234"/>
        <v>2019</v>
      </c>
      <c r="T96" s="64">
        <f t="shared" si="234"/>
        <v>2020</v>
      </c>
      <c r="U96" s="64">
        <f t="shared" si="234"/>
        <v>2021</v>
      </c>
      <c r="V96" s="39">
        <v>2022</v>
      </c>
      <c r="W96" s="39">
        <v>2023</v>
      </c>
      <c r="X96" s="39">
        <v>2024</v>
      </c>
      <c r="Y96" s="192">
        <v>2025</v>
      </c>
      <c r="Z96" s="192">
        <v>2026</v>
      </c>
      <c r="AA96" s="77" t="s">
        <v>16</v>
      </c>
      <c r="AB96" s="74" t="s">
        <v>21</v>
      </c>
    </row>
    <row r="97" spans="1:28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158">
        <f>+'[1]6.EXPORTACION VARIETAL'!G413/10000</f>
        <v>0.58599999999999997</v>
      </c>
      <c r="K97" s="214">
        <f>+'[1]6.EXPORTACION VARIETAL'!G425/10000</f>
        <v>0.58430000000000004</v>
      </c>
      <c r="L97" s="210">
        <f>+'[1]6.EXPORTACION VARIETAL'!G437/10000</f>
        <v>0.65300000000000002</v>
      </c>
      <c r="M97" s="7">
        <f>+L97/K97-1</f>
        <v>0.11757658736950183</v>
      </c>
      <c r="N97" s="2"/>
      <c r="O97" s="42" t="s">
        <v>10</v>
      </c>
      <c r="P97" s="6">
        <f>+SUM('[1]6.EXPORTACION VARIETAL'!G306:G317)/10000</f>
        <v>11.668379000000002</v>
      </c>
      <c r="Q97" s="6">
        <f t="shared" ref="Q97:Z97" si="235">+SUM(C97)+SUM(B98:B108)</f>
        <v>11.546635</v>
      </c>
      <c r="R97" s="6">
        <f t="shared" si="235"/>
        <v>10.104199999999997</v>
      </c>
      <c r="S97" s="6">
        <f t="shared" si="235"/>
        <v>9.7772000000000006</v>
      </c>
      <c r="T97" s="6">
        <f t="shared" si="235"/>
        <v>12.411900000000001</v>
      </c>
      <c r="U97" s="6">
        <f t="shared" si="235"/>
        <v>16.277899999999995</v>
      </c>
      <c r="V97" s="6">
        <f t="shared" si="235"/>
        <v>18.5413</v>
      </c>
      <c r="W97" s="6">
        <f t="shared" si="235"/>
        <v>15.016682999999999</v>
      </c>
      <c r="X97" s="6">
        <f t="shared" si="235"/>
        <v>8.8405000000000005</v>
      </c>
      <c r="Y97" s="67">
        <f t="shared" si="235"/>
        <v>9.3908000000000005</v>
      </c>
      <c r="Z97" s="37">
        <f t="shared" si="235"/>
        <v>8.8949999999999996</v>
      </c>
      <c r="AA97" s="78">
        <f>+Z97/Y97-1</f>
        <v>-5.279635387826398E-2</v>
      </c>
      <c r="AB97" s="7">
        <f>+POWER(Z97/U97,0.2)-1</f>
        <v>-0.11384536118798616</v>
      </c>
    </row>
    <row r="98" spans="1:28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158">
        <f>+'[1]6.EXPORTACION VARIETAL'!G414/10000</f>
        <v>0.6895</v>
      </c>
      <c r="K98" s="214">
        <f>+'[1]6.EXPORTACION VARIETAL'!G426/10000</f>
        <v>0.62580000000000002</v>
      </c>
      <c r="L98" s="210">
        <f>+'[1]6.EXPORTACION VARIETAL'!G438/10000</f>
        <v>0.52100000000000002</v>
      </c>
      <c r="M98" s="7">
        <f>+L98/K98-1</f>
        <v>-0.16746564397571106</v>
      </c>
      <c r="N98" s="2"/>
      <c r="O98" s="42" t="s">
        <v>11</v>
      </c>
      <c r="P98" s="6">
        <f>+SUM('[1]6.EXPORTACION VARIETAL'!G307:G318)/10000</f>
        <v>11.537574000000001</v>
      </c>
      <c r="Q98" s="6">
        <f t="shared" ref="Q98:Y98" si="236">+SUM(C97:C98)+SUM(B99:B108)</f>
        <v>11.324240000000001</v>
      </c>
      <c r="R98" s="6">
        <f t="shared" si="236"/>
        <v>10.289699999999998</v>
      </c>
      <c r="S98" s="6">
        <f t="shared" si="236"/>
        <v>9.7774999999999999</v>
      </c>
      <c r="T98" s="6">
        <f t="shared" si="236"/>
        <v>12.784400000000002</v>
      </c>
      <c r="U98" s="6">
        <f t="shared" si="236"/>
        <v>16.297499999999999</v>
      </c>
      <c r="V98" s="6">
        <f t="shared" si="236"/>
        <v>19.314399999999996</v>
      </c>
      <c r="W98" s="6">
        <f t="shared" si="236"/>
        <v>13.653383</v>
      </c>
      <c r="X98" s="6">
        <f t="shared" si="236"/>
        <v>8.9904000000000011</v>
      </c>
      <c r="Y98" s="67">
        <f t="shared" si="236"/>
        <v>9.3270999999999997</v>
      </c>
      <c r="Z98" s="37">
        <f t="shared" ref="Z98" si="237">+SUM(L97:L98)+SUM(K99:K108)</f>
        <v>8.7901999999999987</v>
      </c>
      <c r="AA98" s="78">
        <f>+Z98/Y98-1</f>
        <v>-5.7563444157348043E-2</v>
      </c>
      <c r="AB98" s="7">
        <f>+POWER(Z98/U98,0.2)-1</f>
        <v>-0.11615613164365546</v>
      </c>
    </row>
    <row r="99" spans="1:28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158">
        <f>+'[1]6.EXPORTACION VARIETAL'!G415/10000</f>
        <v>0.51780000000000004</v>
      </c>
      <c r="K99" s="214">
        <f>+'[1]6.EXPORTACION VARIETAL'!G427/10000</f>
        <v>0.68589999999999995</v>
      </c>
      <c r="L99" s="210">
        <f>+'[1]6.EXPORTACION VARIETAL'!G439/10000</f>
        <v>0.87539999999999996</v>
      </c>
      <c r="M99" s="7">
        <f>+L99/K99-1</f>
        <v>0.2762793410118094</v>
      </c>
      <c r="N99" s="2"/>
      <c r="O99" s="42" t="s">
        <v>0</v>
      </c>
      <c r="P99" s="6">
        <f>+SUM('[1]6.EXPORTACION VARIETAL'!G308:G319)/10000</f>
        <v>11.523007000000002</v>
      </c>
      <c r="Q99" s="6">
        <f t="shared" ref="Q99:X99" si="238">+SUM(C97:C99)+SUM(B100:B108)</f>
        <v>11.287106999999999</v>
      </c>
      <c r="R99" s="6">
        <f t="shared" si="238"/>
        <v>10.178699999999999</v>
      </c>
      <c r="S99" s="6">
        <f t="shared" si="238"/>
        <v>9.795300000000001</v>
      </c>
      <c r="T99" s="6">
        <f t="shared" si="238"/>
        <v>12.875900000000001</v>
      </c>
      <c r="U99" s="6">
        <f t="shared" si="238"/>
        <v>16.677599999999998</v>
      </c>
      <c r="V99" s="6">
        <f t="shared" si="238"/>
        <v>19.48959</v>
      </c>
      <c r="W99" s="6">
        <f t="shared" si="238"/>
        <v>13.001493</v>
      </c>
      <c r="X99" s="6">
        <f t="shared" si="238"/>
        <v>8.677999999999999</v>
      </c>
      <c r="Y99" s="67">
        <f t="shared" ref="Y99" si="239">+SUM(K97:K99)+SUM(J100:J108)</f>
        <v>9.4952000000000005</v>
      </c>
      <c r="Z99" s="37">
        <f t="shared" ref="Z99" si="240">+SUM(L97:L99)+SUM(K100:K108)</f>
        <v>8.9796999999999993</v>
      </c>
      <c r="AA99" s="78">
        <f>+Z99/Y99-1</f>
        <v>-5.4290588929143291E-2</v>
      </c>
      <c r="AB99" s="7">
        <f>+POWER(Z99/U99,0.2)-1</f>
        <v>-0.11646114129416785</v>
      </c>
    </row>
    <row r="100" spans="1:28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158">
        <f>+'[1]6.EXPORTACION VARIETAL'!G416/10000</f>
        <v>0.70269999999999999</v>
      </c>
      <c r="K100" s="214">
        <f>+'[1]6.EXPORTACION VARIETAL'!G428/10000</f>
        <v>0.95440000000000003</v>
      </c>
      <c r="L100" s="210">
        <f>+'[1]6.EXPORTACION VARIETAL'!G440/10000</f>
        <v>0.94630000000000003</v>
      </c>
      <c r="M100" s="7">
        <f t="shared" ref="M100:M101" si="241">+L100/K100-1</f>
        <v>-8.4870075440066639E-3</v>
      </c>
      <c r="N100" s="2"/>
      <c r="O100" s="42" t="s">
        <v>1</v>
      </c>
      <c r="P100" s="6">
        <f>+SUM('[1]6.EXPORTACION VARIETAL'!G309:G320)/10000</f>
        <v>11.947435</v>
      </c>
      <c r="Q100" s="6">
        <f t="shared" ref="Q100:X100" si="242">+SUM(C97:C100)+SUM(B101:B108)</f>
        <v>10.827679</v>
      </c>
      <c r="R100" s="6">
        <f t="shared" si="242"/>
        <v>10.1335</v>
      </c>
      <c r="S100" s="6">
        <f t="shared" si="242"/>
        <v>10.0251</v>
      </c>
      <c r="T100" s="6">
        <f t="shared" si="242"/>
        <v>13.6373</v>
      </c>
      <c r="U100" s="6">
        <f t="shared" si="242"/>
        <v>16.2959</v>
      </c>
      <c r="V100" s="6">
        <f t="shared" si="242"/>
        <v>20.291579999999996</v>
      </c>
      <c r="W100" s="6">
        <f t="shared" si="242"/>
        <v>11.639803000000001</v>
      </c>
      <c r="X100" s="6">
        <f t="shared" si="242"/>
        <v>8.545399999999999</v>
      </c>
      <c r="Y100" s="67">
        <f t="shared" ref="Y100" si="243">+SUM(K97:K100)+SUM(J101:J108)</f>
        <v>9.7469000000000001</v>
      </c>
      <c r="Z100" s="37">
        <f t="shared" ref="Z100" si="244">+SUM(L97:L100)+SUM(K101:K108)</f>
        <v>8.9715999999999987</v>
      </c>
      <c r="AA100" s="78">
        <f>+Z100/Y100-1</f>
        <v>-7.9543239388934039E-2</v>
      </c>
      <c r="AB100" s="7">
        <f>+POWER(Z100/U100,0.2)-1</f>
        <v>-0.11252054037312309</v>
      </c>
    </row>
    <row r="101" spans="1:28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158">
        <f>+'[1]6.EXPORTACION VARIETAL'!G417/10000</f>
        <v>0.73350000000000004</v>
      </c>
      <c r="K101" s="214">
        <f>+'[1]6.EXPORTACION VARIETAL'!G429/10000</f>
        <v>0.86839999999999995</v>
      </c>
      <c r="L101" s="210"/>
      <c r="M101" s="7"/>
      <c r="N101" s="2"/>
      <c r="O101" s="42" t="s">
        <v>2</v>
      </c>
      <c r="P101" s="6">
        <f>+SUM('[1]6.EXPORTACION VARIETAL'!G310:G321)/10000</f>
        <v>11.648180000000002</v>
      </c>
      <c r="Q101" s="6">
        <f t="shared" ref="Q101:X101" si="245">+SUM(C97:C101)+SUM(B102:B108)</f>
        <v>10.81359</v>
      </c>
      <c r="R101" s="6">
        <f t="shared" si="245"/>
        <v>10.0314</v>
      </c>
      <c r="S101" s="6">
        <f t="shared" si="245"/>
        <v>10.1981</v>
      </c>
      <c r="T101" s="6">
        <f t="shared" si="245"/>
        <v>14.024600000000001</v>
      </c>
      <c r="U101" s="6">
        <f t="shared" si="245"/>
        <v>17.029799999999998</v>
      </c>
      <c r="V101" s="6">
        <f t="shared" si="245"/>
        <v>19.170984999999998</v>
      </c>
      <c r="W101" s="6">
        <f t="shared" si="245"/>
        <v>11.416998</v>
      </c>
      <c r="X101" s="6">
        <f t="shared" si="245"/>
        <v>8.5944000000000003</v>
      </c>
      <c r="Y101" s="67">
        <f t="shared" ref="Y101" si="246">+SUM(K97:K101)+SUM(J102:J108)</f>
        <v>9.8818000000000001</v>
      </c>
      <c r="Z101" s="37"/>
      <c r="AA101" s="78"/>
      <c r="AB101" s="7"/>
    </row>
    <row r="102" spans="1:28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158">
        <f>+'[1]6.EXPORTACION VARIETAL'!G418/10000</f>
        <v>0.67520000000000002</v>
      </c>
      <c r="K102" s="214">
        <f>+'[1]6.EXPORTACION VARIETAL'!G430/10000</f>
        <v>0.63619999999999999</v>
      </c>
      <c r="L102" s="210"/>
      <c r="M102" s="7"/>
      <c r="N102" s="2"/>
      <c r="O102" s="42" t="s">
        <v>3</v>
      </c>
      <c r="P102" s="6">
        <f>+SUM('[1]6.EXPORTACION VARIETAL'!G311:G322)/10000</f>
        <v>11.341145000000001</v>
      </c>
      <c r="Q102" s="6">
        <f t="shared" ref="Q102:X102" si="247">+SUM(C97:C102)+SUM(B103:B108)</f>
        <v>11.024520000000001</v>
      </c>
      <c r="R102" s="6">
        <f t="shared" si="247"/>
        <v>9.6277000000000008</v>
      </c>
      <c r="S102" s="6">
        <f t="shared" si="247"/>
        <v>10.1585</v>
      </c>
      <c r="T102" s="6">
        <f t="shared" si="247"/>
        <v>14.6853</v>
      </c>
      <c r="U102" s="6">
        <f t="shared" si="247"/>
        <v>17.329000000000001</v>
      </c>
      <c r="V102" s="6">
        <f t="shared" si="247"/>
        <v>19.223495999999997</v>
      </c>
      <c r="W102" s="6">
        <f t="shared" si="247"/>
        <v>10.401987</v>
      </c>
      <c r="X102" s="6">
        <f t="shared" si="247"/>
        <v>8.6385000000000005</v>
      </c>
      <c r="Y102" s="67">
        <f t="shared" ref="Y102" si="248">+SUM(K97:K102)+SUM(J103:J108)</f>
        <v>9.8428000000000004</v>
      </c>
      <c r="Z102" s="37"/>
      <c r="AA102" s="78"/>
      <c r="AB102" s="7"/>
    </row>
    <row r="103" spans="1:28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158">
        <f>+'[1]6.EXPORTACION VARIETAL'!G419/10000</f>
        <v>1.0964</v>
      </c>
      <c r="K103" s="214">
        <f>+'[1]6.EXPORTACION VARIETAL'!G431/10000</f>
        <v>0.79259999999999997</v>
      </c>
      <c r="L103" s="210"/>
      <c r="M103" s="7"/>
      <c r="N103" s="2"/>
      <c r="O103" s="42" t="s">
        <v>4</v>
      </c>
      <c r="P103" s="6">
        <f>+SUM('[1]6.EXPORTACION VARIETAL'!G312:G323)/10000</f>
        <v>11.227639000000002</v>
      </c>
      <c r="Q103" s="6">
        <f t="shared" ref="Q103:X103" si="249">+SUM(C97:C103)+SUM(B104:B108)</f>
        <v>10.97664</v>
      </c>
      <c r="R103" s="6">
        <f t="shared" si="249"/>
        <v>9.7968000000000011</v>
      </c>
      <c r="S103" s="6">
        <f t="shared" si="249"/>
        <v>10.097899999999999</v>
      </c>
      <c r="T103" s="6">
        <f t="shared" si="249"/>
        <v>16.3645</v>
      </c>
      <c r="U103" s="6">
        <f t="shared" si="249"/>
        <v>16.3553</v>
      </c>
      <c r="V103" s="6">
        <f t="shared" si="249"/>
        <v>18.599724999999999</v>
      </c>
      <c r="W103" s="6">
        <f t="shared" si="249"/>
        <v>10.254358</v>
      </c>
      <c r="X103" s="6">
        <f t="shared" si="249"/>
        <v>8.8552999999999997</v>
      </c>
      <c r="Y103" s="67">
        <f t="shared" ref="Y103" si="250">+SUM(K97:K103)+SUM(J104:J108)</f>
        <v>9.5390000000000015</v>
      </c>
      <c r="Z103" s="37"/>
      <c r="AA103" s="78"/>
      <c r="AB103" s="7"/>
    </row>
    <row r="104" spans="1:28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158">
        <f>+'[1]6.EXPORTACION VARIETAL'!G420/10000</f>
        <v>1.0489999999999999</v>
      </c>
      <c r="K104" s="214">
        <f>+'[1]6.EXPORTACION VARIETAL'!G432/10000</f>
        <v>0.8014</v>
      </c>
      <c r="L104" s="210"/>
      <c r="M104" s="7"/>
      <c r="N104" s="2"/>
      <c r="O104" s="42" t="s">
        <v>5</v>
      </c>
      <c r="P104" s="6">
        <f>+SUM('[1]6.EXPORTACION VARIETAL'!G313:G324)/10000</f>
        <v>11.350271000000003</v>
      </c>
      <c r="Q104" s="6">
        <f t="shared" ref="Q104:X104" si="251">+SUM(C97:C104)+SUM(B105:B108)</f>
        <v>10.801902</v>
      </c>
      <c r="R104" s="6">
        <f t="shared" si="251"/>
        <v>9.5527000000000015</v>
      </c>
      <c r="S104" s="6">
        <f t="shared" si="251"/>
        <v>10.5892</v>
      </c>
      <c r="T104" s="6">
        <f t="shared" si="251"/>
        <v>16.4861</v>
      </c>
      <c r="U104" s="6">
        <f t="shared" si="251"/>
        <v>16.289499999999997</v>
      </c>
      <c r="V104" s="6">
        <f t="shared" si="251"/>
        <v>18.494723</v>
      </c>
      <c r="W104" s="6">
        <f t="shared" si="251"/>
        <v>9.9456600000000002</v>
      </c>
      <c r="X104" s="6">
        <f t="shared" si="251"/>
        <v>8.7911000000000001</v>
      </c>
      <c r="Y104" s="67">
        <f t="shared" ref="Y104" si="252">+SUM(K97:K104)+SUM(J105:J108)</f>
        <v>9.2913999999999994</v>
      </c>
      <c r="Z104" s="37"/>
      <c r="AA104" s="78"/>
      <c r="AB104" s="7"/>
    </row>
    <row r="105" spans="1:28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158">
        <f>+'[1]6.EXPORTACION VARIETAL'!G421/10000</f>
        <v>0.7984</v>
      </c>
      <c r="K105" s="214">
        <f>+'[1]6.EXPORTACION VARIETAL'!G433/10000</f>
        <v>0.91139999999999999</v>
      </c>
      <c r="L105" s="210"/>
      <c r="M105" s="7"/>
      <c r="N105" s="2"/>
      <c r="O105" s="42" t="s">
        <v>6</v>
      </c>
      <c r="P105" s="6">
        <f>+SUM('[1]6.EXPORTACION VARIETAL'!G314:G325)/10000</f>
        <v>11.309884000000002</v>
      </c>
      <c r="Q105" s="6">
        <f t="shared" ref="Q105:X105" si="253">+SUM(C97:C105)+SUM(B106:B108)</f>
        <v>10.633602</v>
      </c>
      <c r="R105" s="6">
        <f t="shared" si="253"/>
        <v>9.6154000000000011</v>
      </c>
      <c r="S105" s="6">
        <f t="shared" si="253"/>
        <v>10.701000000000001</v>
      </c>
      <c r="T105" s="6">
        <f t="shared" si="253"/>
        <v>17.093799999999998</v>
      </c>
      <c r="U105" s="6">
        <f t="shared" si="253"/>
        <v>16.126899999999999</v>
      </c>
      <c r="V105" s="6">
        <f t="shared" si="253"/>
        <v>18.173196999999998</v>
      </c>
      <c r="W105" s="6">
        <f t="shared" si="253"/>
        <v>9.6958859999999998</v>
      </c>
      <c r="X105" s="6">
        <f t="shared" si="253"/>
        <v>8.8087</v>
      </c>
      <c r="Y105" s="67">
        <f t="shared" ref="Y105" si="254">+SUM(K97:K105)+SUM(J106:J108)</f>
        <v>9.4044000000000008</v>
      </c>
      <c r="Z105" s="37"/>
      <c r="AA105" s="78"/>
      <c r="AB105" s="7"/>
    </row>
    <row r="106" spans="1:28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158">
        <f>+'[1]6.EXPORTACION VARIETAL'!G422/10000</f>
        <v>1.0439000000000001</v>
      </c>
      <c r="K106" s="214">
        <f>+'[1]6.EXPORTACION VARIETAL'!G434/10000</f>
        <v>0.77</v>
      </c>
      <c r="L106" s="210"/>
      <c r="M106" s="7"/>
      <c r="N106" s="2"/>
      <c r="O106" s="42" t="s">
        <v>7</v>
      </c>
      <c r="P106" s="6">
        <f>+SUM('[1]6.EXPORTACION VARIETAL'!G315:G326)/10000</f>
        <v>11.366294000000003</v>
      </c>
      <c r="Q106" s="6">
        <f t="shared" ref="Q106:X106" si="255">+SUM(C97:C106)+SUM(B107:B108)</f>
        <v>10.452900000000001</v>
      </c>
      <c r="R106" s="6">
        <f t="shared" si="255"/>
        <v>9.7460000000000004</v>
      </c>
      <c r="S106" s="6">
        <f t="shared" si="255"/>
        <v>10.864800000000001</v>
      </c>
      <c r="T106" s="6">
        <f t="shared" si="255"/>
        <v>17.069099999999999</v>
      </c>
      <c r="U106" s="6">
        <f t="shared" si="255"/>
        <v>16.427099999999999</v>
      </c>
      <c r="V106" s="6">
        <f t="shared" si="255"/>
        <v>17.686682999999999</v>
      </c>
      <c r="W106" s="6">
        <f t="shared" si="255"/>
        <v>9.5358999999999998</v>
      </c>
      <c r="X106" s="6">
        <f t="shared" si="255"/>
        <v>9.1215000000000011</v>
      </c>
      <c r="Y106" s="67">
        <f t="shared" ref="Y106" si="256">+SUM(K97:K106)+SUM(J107:J108)</f>
        <v>9.1304999999999996</v>
      </c>
      <c r="Z106" s="37"/>
      <c r="AA106" s="78"/>
      <c r="AB106" s="7"/>
    </row>
    <row r="107" spans="1:28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158">
        <f>+'[1]6.EXPORTACION VARIETAL'!G423/10000</f>
        <v>0.72589999999999999</v>
      </c>
      <c r="K107" s="214">
        <f>+'[1]6.EXPORTACION VARIETAL'!G435/10000</f>
        <v>0.58589999999999998</v>
      </c>
      <c r="L107" s="210"/>
      <c r="M107" s="7"/>
      <c r="N107" s="2"/>
      <c r="O107" s="42" t="s">
        <v>8</v>
      </c>
      <c r="P107" s="6">
        <f>+SUM('[1]6.EXPORTACION VARIETAL'!G316:G327)/10000</f>
        <v>11.323487000000002</v>
      </c>
      <c r="Q107" s="6">
        <f t="shared" ref="Q107:X107" si="257">+SUM(C97:C107)+SUM(B108)</f>
        <v>10.412500000000001</v>
      </c>
      <c r="R107" s="6">
        <f t="shared" si="257"/>
        <v>9.6463000000000001</v>
      </c>
      <c r="S107" s="6">
        <f t="shared" si="257"/>
        <v>11.149800000000001</v>
      </c>
      <c r="T107" s="6">
        <f t="shared" si="257"/>
        <v>17.191799999999997</v>
      </c>
      <c r="U107" s="6">
        <f t="shared" si="257"/>
        <v>16.5624</v>
      </c>
      <c r="V107" s="6">
        <f t="shared" si="257"/>
        <v>17.389382999999999</v>
      </c>
      <c r="W107" s="6">
        <f t="shared" si="257"/>
        <v>9.3067999999999991</v>
      </c>
      <c r="X107" s="6">
        <f t="shared" si="257"/>
        <v>9.1554000000000002</v>
      </c>
      <c r="Y107" s="67">
        <f t="shared" ref="Y107" si="258">+SUM(K97:K107)+SUM(J108)</f>
        <v>8.9905000000000008</v>
      </c>
      <c r="Z107" s="37"/>
      <c r="AA107" s="78"/>
      <c r="AB107" s="7"/>
    </row>
    <row r="108" spans="1:28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158">
        <f>+'[1]6.EXPORTACION VARIETAL'!G424/10000</f>
        <v>0.7742</v>
      </c>
      <c r="K108" s="214">
        <f>+'[1]6.EXPORTACION VARIETAL'!G436/10000</f>
        <v>0.61</v>
      </c>
      <c r="L108" s="210"/>
      <c r="M108" s="7"/>
      <c r="N108" s="2"/>
      <c r="O108" s="42" t="s">
        <v>9</v>
      </c>
      <c r="P108" s="6">
        <f>+SUM('[1]6.EXPORTACION VARIETAL'!G317:G328)/10000</f>
        <v>11.598979</v>
      </c>
      <c r="Q108" s="6">
        <f t="shared" ref="Q108:X108" si="259">+SUM(C97:C108)</f>
        <v>10.159000000000001</v>
      </c>
      <c r="R108" s="6">
        <f t="shared" si="259"/>
        <v>9.6378000000000004</v>
      </c>
      <c r="S108" s="6">
        <f t="shared" si="259"/>
        <v>12.122900000000001</v>
      </c>
      <c r="T108" s="6">
        <f t="shared" si="259"/>
        <v>16.638099999999998</v>
      </c>
      <c r="U108" s="6">
        <f t="shared" si="259"/>
        <v>17.820899999999998</v>
      </c>
      <c r="V108" s="6">
        <f t="shared" si="259"/>
        <v>15.790282999999999</v>
      </c>
      <c r="W108" s="6">
        <f t="shared" si="259"/>
        <v>9.0814000000000004</v>
      </c>
      <c r="X108" s="6">
        <f t="shared" si="259"/>
        <v>9.3925000000000001</v>
      </c>
      <c r="Y108" s="67">
        <f t="shared" ref="Y108" si="260">+SUM(K97:K108)</f>
        <v>8.8262999999999998</v>
      </c>
      <c r="Z108" s="37"/>
      <c r="AA108" s="78"/>
      <c r="AB108" s="7"/>
    </row>
    <row r="109" spans="1:28" ht="25.5" x14ac:dyDescent="0.25">
      <c r="A109" s="53" t="s">
        <v>13</v>
      </c>
      <c r="B109" s="215">
        <f>SUM(B97:B108)</f>
        <v>11.598979</v>
      </c>
      <c r="C109" s="159">
        <f t="shared" ref="C109" si="261">SUM(C97:C108)</f>
        <v>10.159000000000001</v>
      </c>
      <c r="D109" s="159">
        <f t="shared" ref="D109" si="262">SUM(D97:D108)</f>
        <v>9.6378000000000004</v>
      </c>
      <c r="E109" s="159">
        <f t="shared" ref="E109" si="263">SUM(E97:E108)</f>
        <v>12.122900000000001</v>
      </c>
      <c r="F109" s="159">
        <f t="shared" ref="F109:G109" si="264">SUM(F97:F108)</f>
        <v>16.638099999999998</v>
      </c>
      <c r="G109" s="159">
        <f t="shared" si="264"/>
        <v>17.820899999999998</v>
      </c>
      <c r="H109" s="159">
        <f t="shared" ref="H109:I109" si="265">SUM(H97:H108)</f>
        <v>15.790282999999999</v>
      </c>
      <c r="I109" s="159">
        <f t="shared" si="265"/>
        <v>9.0814000000000004</v>
      </c>
      <c r="J109" s="159">
        <f t="shared" ref="J109:K109" si="266">SUM(J97:J108)</f>
        <v>9.3925000000000001</v>
      </c>
      <c r="K109" s="216">
        <f t="shared" si="266"/>
        <v>8.8262999999999998</v>
      </c>
      <c r="L109" s="216"/>
      <c r="M109" s="56"/>
      <c r="N109" s="3"/>
      <c r="O109" s="43" t="s">
        <v>14</v>
      </c>
      <c r="P109" s="46">
        <f>+AVERAGE(P97:P108)</f>
        <v>11.486856166666669</v>
      </c>
      <c r="Q109" s="46">
        <f>+AVERAGE(Q97:Q108)</f>
        <v>10.85502625</v>
      </c>
      <c r="R109" s="46">
        <f t="shared" ref="R109:X109" si="267">+AVERAGE(R97:R108)</f>
        <v>9.8633499999999987</v>
      </c>
      <c r="S109" s="46">
        <f t="shared" si="267"/>
        <v>10.438108333333334</v>
      </c>
      <c r="T109" s="46">
        <f t="shared" si="267"/>
        <v>15.105233333333333</v>
      </c>
      <c r="U109" s="46">
        <f t="shared" si="267"/>
        <v>16.624149999999997</v>
      </c>
      <c r="V109" s="226">
        <f t="shared" si="267"/>
        <v>18.513778749999997</v>
      </c>
      <c r="W109" s="226">
        <f t="shared" si="267"/>
        <v>11.079195916666668</v>
      </c>
      <c r="X109" s="226">
        <f t="shared" si="267"/>
        <v>8.8676416666666658</v>
      </c>
      <c r="Y109" s="220">
        <f t="shared" ref="Y109:Z109" si="268">+AVERAGE(Y97:Y108)</f>
        <v>9.4055583333333335</v>
      </c>
      <c r="Z109" s="220">
        <f t="shared" si="268"/>
        <v>8.9091249999999995</v>
      </c>
      <c r="AA109" s="79">
        <f>+Z109/Y109-1</f>
        <v>-5.2780846786519064E-2</v>
      </c>
      <c r="AB109" s="75">
        <f>+POWER(Z109/U109,0.2)-1</f>
        <v>-0.11728781693290447</v>
      </c>
    </row>
    <row r="110" spans="1:28" ht="25.5" x14ac:dyDescent="0.25">
      <c r="A110" s="57" t="s">
        <v>15</v>
      </c>
      <c r="B110" s="195">
        <f>+B109/B$163</f>
        <v>5.3267371317331752E-2</v>
      </c>
      <c r="C110" s="58">
        <f t="shared" ref="C110:G110" si="269">+C109/C$163</f>
        <v>5.1851738429186826E-2</v>
      </c>
      <c r="D110" s="58">
        <f t="shared" si="269"/>
        <v>4.9722003965254759E-2</v>
      </c>
      <c r="E110" s="58">
        <f t="shared" si="269"/>
        <v>5.7043733419160803E-2</v>
      </c>
      <c r="F110" s="58">
        <f t="shared" si="269"/>
        <v>6.4122169765873385E-2</v>
      </c>
      <c r="G110" s="58">
        <f t="shared" si="269"/>
        <v>6.6573647580943404E-2</v>
      </c>
      <c r="H110" s="58">
        <f t="shared" ref="H110:I110" si="270">+H109/H$163</f>
        <v>6.8307855695211389E-2</v>
      </c>
      <c r="I110" s="58">
        <f t="shared" si="270"/>
        <v>5.0369699863945121E-2</v>
      </c>
      <c r="J110" s="58">
        <f t="shared" ref="J110:K110" si="271">+J109/J$163</f>
        <v>5.1310416410592592E-2</v>
      </c>
      <c r="K110" s="189">
        <f t="shared" si="271"/>
        <v>5.3485044875372437E-2</v>
      </c>
      <c r="L110" s="188"/>
      <c r="M110" s="59"/>
      <c r="N110" s="3"/>
      <c r="O110" s="44" t="s">
        <v>15</v>
      </c>
      <c r="P110" s="48">
        <f>+P109/P$163</f>
        <v>5.3158230019738476E-2</v>
      </c>
      <c r="Q110" s="48">
        <f t="shared" ref="Q110:X110" si="272">+Q109/Q$163</f>
        <v>5.2664103645787719E-2</v>
      </c>
      <c r="R110" s="48">
        <f t="shared" si="272"/>
        <v>5.1451576675608658E-2</v>
      </c>
      <c r="S110" s="48">
        <f t="shared" si="272"/>
        <v>5.0829841631560277E-2</v>
      </c>
      <c r="T110" s="48">
        <f t="shared" si="272"/>
        <v>6.3961245856618415E-2</v>
      </c>
      <c r="U110" s="48">
        <f t="shared" si="272"/>
        <v>6.2547371474569943E-2</v>
      </c>
      <c r="V110" s="58">
        <f t="shared" si="272"/>
        <v>7.3142978176353943E-2</v>
      </c>
      <c r="W110" s="58">
        <f t="shared" si="272"/>
        <v>5.5250048091725741E-2</v>
      </c>
      <c r="X110" s="58">
        <f t="shared" si="272"/>
        <v>4.9433084833966516E-2</v>
      </c>
      <c r="Y110" s="189">
        <f t="shared" ref="Y110:Z110" si="273">+Y109/Y$163</f>
        <v>5.3909555300273339E-2</v>
      </c>
      <c r="Z110" s="189">
        <f t="shared" si="273"/>
        <v>5.3672256820766158E-2</v>
      </c>
      <c r="AA110" s="72"/>
      <c r="AB110" s="76"/>
    </row>
    <row r="111" spans="1:28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K111" si="274">+D109/C109-1</f>
        <v>-5.1304262230534525E-2</v>
      </c>
      <c r="E111" s="62">
        <f t="shared" si="274"/>
        <v>0.25784930170785869</v>
      </c>
      <c r="F111" s="62">
        <f t="shared" si="274"/>
        <v>0.37245213604005611</v>
      </c>
      <c r="G111" s="62">
        <f t="shared" si="274"/>
        <v>7.1089847999471045E-2</v>
      </c>
      <c r="H111" s="62">
        <f t="shared" si="274"/>
        <v>-0.11394581642902435</v>
      </c>
      <c r="I111" s="62">
        <f t="shared" si="274"/>
        <v>-0.42487414570087179</v>
      </c>
      <c r="J111" s="62">
        <f t="shared" si="274"/>
        <v>3.4256832646948565E-2</v>
      </c>
      <c r="K111" s="190">
        <f t="shared" si="274"/>
        <v>-6.0282140005323392E-2</v>
      </c>
      <c r="L111" s="187"/>
      <c r="M111" s="63"/>
      <c r="N111" s="2"/>
      <c r="O111" s="45" t="s">
        <v>12</v>
      </c>
      <c r="P111" s="49"/>
      <c r="Q111" s="50">
        <f>+Q109/P109-1</f>
        <v>-5.5004598951987949E-2</v>
      </c>
      <c r="R111" s="50">
        <f t="shared" ref="R111:T111" si="275">+R109/Q109-1</f>
        <v>-9.1356411966300066E-2</v>
      </c>
      <c r="S111" s="50">
        <f t="shared" si="275"/>
        <v>5.827212187880737E-2</v>
      </c>
      <c r="T111" s="50">
        <f t="shared" si="275"/>
        <v>0.44712364069798705</v>
      </c>
      <c r="U111" s="50">
        <f t="shared" ref="U111" si="276">+U109/T109-1</f>
        <v>0.1005556573108215</v>
      </c>
      <c r="V111" s="62">
        <f t="shared" ref="V111" si="277">+V109/U109-1</f>
        <v>0.1136676912804564</v>
      </c>
      <c r="W111" s="62">
        <f t="shared" ref="W111" si="278">+W109/V109-1</f>
        <v>-0.40157025390256051</v>
      </c>
      <c r="X111" s="62">
        <f t="shared" ref="X111:Z111" si="279">+X109/W109-1</f>
        <v>-0.19961324509778866</v>
      </c>
      <c r="Y111" s="190">
        <f t="shared" si="279"/>
        <v>6.0660622845044365E-2</v>
      </c>
      <c r="Z111" s="190">
        <f t="shared" si="279"/>
        <v>-5.2780846786519064E-2</v>
      </c>
      <c r="AA111" s="73"/>
      <c r="AB111" s="52"/>
    </row>
    <row r="112" spans="1:28" ht="15.75" thickBot="1" x14ac:dyDescent="0.3"/>
    <row r="113" spans="1:28" ht="15.75" thickBot="1" x14ac:dyDescent="0.3">
      <c r="A113" s="276" t="s">
        <v>60</v>
      </c>
      <c r="B113" s="277"/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8"/>
      <c r="N113" s="2"/>
      <c r="O113" s="276" t="s">
        <v>61</v>
      </c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8"/>
    </row>
    <row r="114" spans="1:28" ht="38.25" x14ac:dyDescent="0.25">
      <c r="A114" s="38"/>
      <c r="B114" s="191">
        <v>2016</v>
      </c>
      <c r="C114" s="39">
        <f>+B114+1</f>
        <v>2017</v>
      </c>
      <c r="D114" s="39">
        <f t="shared" ref="D114:G114" si="280">+C114+1</f>
        <v>2018</v>
      </c>
      <c r="E114" s="39">
        <f t="shared" si="280"/>
        <v>2019</v>
      </c>
      <c r="F114" s="39">
        <f t="shared" si="280"/>
        <v>2020</v>
      </c>
      <c r="G114" s="39">
        <f t="shared" si="280"/>
        <v>2021</v>
      </c>
      <c r="H114" s="39">
        <v>2022</v>
      </c>
      <c r="I114" s="39">
        <v>2023</v>
      </c>
      <c r="J114" s="39">
        <v>2024</v>
      </c>
      <c r="K114" s="192">
        <v>2025</v>
      </c>
      <c r="L114" s="40">
        <v>2026</v>
      </c>
      <c r="M114" s="41" t="s">
        <v>16</v>
      </c>
      <c r="N114" s="2"/>
      <c r="O114" s="65"/>
      <c r="P114" s="64">
        <v>2016</v>
      </c>
      <c r="Q114" s="64">
        <f>+P114+1</f>
        <v>2017</v>
      </c>
      <c r="R114" s="64">
        <f t="shared" ref="R114:U114" si="281">+Q114+1</f>
        <v>2018</v>
      </c>
      <c r="S114" s="64">
        <f t="shared" si="281"/>
        <v>2019</v>
      </c>
      <c r="T114" s="64">
        <f t="shared" si="281"/>
        <v>2020</v>
      </c>
      <c r="U114" s="64">
        <f t="shared" si="281"/>
        <v>2021</v>
      </c>
      <c r="V114" s="39">
        <v>2022</v>
      </c>
      <c r="W114" s="39">
        <v>2023</v>
      </c>
      <c r="X114" s="39">
        <v>2024</v>
      </c>
      <c r="Y114" s="192">
        <v>2025</v>
      </c>
      <c r="Z114" s="192">
        <v>2026</v>
      </c>
      <c r="AA114" s="77" t="s">
        <v>16</v>
      </c>
      <c r="AB114" s="74" t="s">
        <v>21</v>
      </c>
    </row>
    <row r="115" spans="1:28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158">
        <f>+'[1]6.EXPORTACION VARIETAL'!H413/10000</f>
        <v>0.27900000000000003</v>
      </c>
      <c r="K115" s="214">
        <f>+'[1]6.EXPORTACION VARIETAL'!H425/10000</f>
        <v>0.18959999999999999</v>
      </c>
      <c r="L115" s="210">
        <f>+'[1]6.EXPORTACION VARIETAL'!H437/10000</f>
        <v>0.2344</v>
      </c>
      <c r="M115" s="7">
        <f>+L115/K115-1</f>
        <v>0.23628691983122363</v>
      </c>
      <c r="N115" s="2"/>
      <c r="O115" s="42" t="s">
        <v>10</v>
      </c>
      <c r="P115" s="6">
        <f>+SUM('[1]6.EXPORTACION VARIETAL'!H306:H317)/10000</f>
        <v>6.4303169999999996</v>
      </c>
      <c r="Q115" s="6">
        <f t="shared" ref="Q115:Z115" si="282">+SUM(C115)+SUM(B116:B126)</f>
        <v>6.5197460000000014</v>
      </c>
      <c r="R115" s="6">
        <f t="shared" si="282"/>
        <v>5.9808000000000003</v>
      </c>
      <c r="S115" s="6">
        <f t="shared" si="282"/>
        <v>5.2837999999999994</v>
      </c>
      <c r="T115" s="6">
        <f t="shared" si="282"/>
        <v>5.6215000000000002</v>
      </c>
      <c r="U115" s="6">
        <f t="shared" si="282"/>
        <v>5.7895999999999992</v>
      </c>
      <c r="V115" s="6">
        <f t="shared" si="282"/>
        <v>6.1899999999999986</v>
      </c>
      <c r="W115" s="6">
        <f t="shared" si="282"/>
        <v>5.2256160000000005</v>
      </c>
      <c r="X115" s="6">
        <f t="shared" si="282"/>
        <v>3.4184999999999999</v>
      </c>
      <c r="Y115" s="67">
        <f t="shared" si="282"/>
        <v>3.7822000000000005</v>
      </c>
      <c r="Z115" s="37">
        <f t="shared" si="282"/>
        <v>3.7298999999999998</v>
      </c>
      <c r="AA115" s="78">
        <f>+Z115/Y115-1</f>
        <v>-1.3827930833906321E-2</v>
      </c>
      <c r="AB115" s="7">
        <f>+POWER(Z115/U115,0.2)-1</f>
        <v>-8.4180838906136479E-2</v>
      </c>
    </row>
    <row r="116" spans="1:28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158">
        <f>+'[1]6.EXPORTACION VARIETAL'!H414/10000</f>
        <v>0.21859999999999999</v>
      </c>
      <c r="K116" s="214">
        <f>+'[1]6.EXPORTACION VARIETAL'!H426/10000</f>
        <v>0.21940000000000001</v>
      </c>
      <c r="L116" s="210">
        <f>+'[1]6.EXPORTACION VARIETAL'!H438/10000</f>
        <v>0.13739999999999999</v>
      </c>
      <c r="M116" s="7">
        <f>+L116/K116-1</f>
        <v>-0.37374658158614404</v>
      </c>
      <c r="N116" s="2"/>
      <c r="O116" s="42" t="s">
        <v>11</v>
      </c>
      <c r="P116" s="6">
        <f>+SUM('[1]6.EXPORTACION VARIETAL'!H307:H318)/10000</f>
        <v>6.354463</v>
      </c>
      <c r="Q116" s="6">
        <f t="shared" ref="Q116:Y116" si="283">+SUM(C115:C116)+SUM(B117:B126)</f>
        <v>6.4140000000000006</v>
      </c>
      <c r="R116" s="6">
        <f t="shared" si="283"/>
        <v>5.9</v>
      </c>
      <c r="S116" s="6">
        <f t="shared" si="283"/>
        <v>5.388300000000001</v>
      </c>
      <c r="T116" s="6">
        <f t="shared" si="283"/>
        <v>5.5564</v>
      </c>
      <c r="U116" s="6">
        <f t="shared" si="283"/>
        <v>5.8605</v>
      </c>
      <c r="V116" s="6">
        <f t="shared" si="283"/>
        <v>6.2419000000000002</v>
      </c>
      <c r="W116" s="6">
        <f t="shared" si="283"/>
        <v>4.9451159999999996</v>
      </c>
      <c r="X116" s="6">
        <f t="shared" si="283"/>
        <v>3.5161999999999995</v>
      </c>
      <c r="Y116" s="67">
        <f t="shared" si="283"/>
        <v>3.7830000000000004</v>
      </c>
      <c r="Z116" s="37">
        <f t="shared" ref="Z116" si="284">+SUM(L115:L116)+SUM(K117:K126)</f>
        <v>3.6478999999999999</v>
      </c>
      <c r="AA116" s="78">
        <f>+Z116/Y116-1</f>
        <v>-3.5712397568067766E-2</v>
      </c>
      <c r="AB116" s="7">
        <f>+POWER(Z116/U116,0.2)-1</f>
        <v>-9.0460319378486753E-2</v>
      </c>
    </row>
    <row r="117" spans="1:28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158">
        <f>+'[1]6.EXPORTACION VARIETAL'!H415/10000</f>
        <v>0.25440000000000002</v>
      </c>
      <c r="K117" s="214">
        <f>+'[1]6.EXPORTACION VARIETAL'!H427/10000</f>
        <v>0.2928</v>
      </c>
      <c r="L117" s="210">
        <f>+'[1]6.EXPORTACION VARIETAL'!H439/10000</f>
        <v>0.29430000000000001</v>
      </c>
      <c r="M117" s="7">
        <f>+L117/K117-1</f>
        <v>5.1229508196721785E-3</v>
      </c>
      <c r="N117" s="2"/>
      <c r="O117" s="42" t="s">
        <v>0</v>
      </c>
      <c r="P117" s="6">
        <f>+SUM('[1]6.EXPORTACION VARIETAL'!H308:H319)/10000</f>
        <v>6.452024999999999</v>
      </c>
      <c r="Q117" s="6">
        <f t="shared" ref="Q117:X117" si="285">+SUM(C115:C117)+SUM(B118:B126)</f>
        <v>6.1794380000000002</v>
      </c>
      <c r="R117" s="6">
        <f t="shared" si="285"/>
        <v>6.0499000000000001</v>
      </c>
      <c r="S117" s="6">
        <f t="shared" si="285"/>
        <v>5.3492999999999995</v>
      </c>
      <c r="T117" s="6">
        <f t="shared" si="285"/>
        <v>5.2818000000000005</v>
      </c>
      <c r="U117" s="6">
        <f t="shared" si="285"/>
        <v>6.1544999999999996</v>
      </c>
      <c r="V117" s="6">
        <f t="shared" si="285"/>
        <v>6.0459600000000009</v>
      </c>
      <c r="W117" s="6">
        <f t="shared" si="285"/>
        <v>4.8736560000000004</v>
      </c>
      <c r="X117" s="6">
        <f t="shared" si="285"/>
        <v>3.4874999999999998</v>
      </c>
      <c r="Y117" s="67">
        <f t="shared" ref="Y117" si="286">+SUM(K115:K117)+SUM(J118:J126)</f>
        <v>3.8214000000000001</v>
      </c>
      <c r="Z117" s="37">
        <f t="shared" ref="Z117" si="287">+SUM(L115:L117)+SUM(K118:K126)</f>
        <v>3.6494</v>
      </c>
      <c r="AA117" s="78">
        <f>+Z117/Y117-1</f>
        <v>-4.5009682315381827E-2</v>
      </c>
      <c r="AB117" s="7">
        <f>+POWER(Z117/U117,0.2)-1</f>
        <v>-9.9246956230582883E-2</v>
      </c>
    </row>
    <row r="118" spans="1:28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158">
        <f>+'[1]6.EXPORTACION VARIETAL'!H416/10000</f>
        <v>0.39429999999999998</v>
      </c>
      <c r="K118" s="214">
        <f>+'[1]6.EXPORTACION VARIETAL'!H428/10000</f>
        <v>0.26919999999999999</v>
      </c>
      <c r="L118" s="210">
        <f>+'[1]6.EXPORTACION VARIETAL'!H440/10000</f>
        <v>0.2949</v>
      </c>
      <c r="M118" s="7">
        <f>+L118/K118-1</f>
        <v>9.5468053491827742E-2</v>
      </c>
      <c r="N118" s="2"/>
      <c r="O118" s="42" t="s">
        <v>1</v>
      </c>
      <c r="P118" s="6">
        <f>+SUM('[1]6.EXPORTACION VARIETAL'!H309:H320)/10000</f>
        <v>6.9228719999999999</v>
      </c>
      <c r="Q118" s="6">
        <f t="shared" ref="Q118:X118" si="288">+SUM(C115:C118)+SUM(B119:B126)</f>
        <v>5.7320910000000005</v>
      </c>
      <c r="R118" s="6">
        <f t="shared" si="288"/>
        <v>5.8639999999999999</v>
      </c>
      <c r="S118" s="6">
        <f t="shared" si="288"/>
        <v>5.4741999999999997</v>
      </c>
      <c r="T118" s="6">
        <f t="shared" si="288"/>
        <v>5.3124000000000002</v>
      </c>
      <c r="U118" s="6">
        <f t="shared" si="288"/>
        <v>5.8834999999999997</v>
      </c>
      <c r="V118" s="6">
        <f t="shared" si="288"/>
        <v>6.2636700000000012</v>
      </c>
      <c r="W118" s="6">
        <f t="shared" si="288"/>
        <v>4.588546</v>
      </c>
      <c r="X118" s="6">
        <f t="shared" si="288"/>
        <v>3.7319</v>
      </c>
      <c r="Y118" s="67">
        <f t="shared" ref="Y118" si="289">+SUM(K115:K118)+SUM(J119:J126)</f>
        <v>3.6962999999999999</v>
      </c>
      <c r="Z118" s="37">
        <f t="shared" ref="Z118" si="290">+SUM(L115:L118)+SUM(K119:K126)</f>
        <v>3.6750999999999996</v>
      </c>
      <c r="AA118" s="78">
        <f>+Z118/Y118-1</f>
        <v>-5.7354651949247382E-3</v>
      </c>
      <c r="AB118" s="7">
        <f>+POWER(Z118/U118,0.2)-1</f>
        <v>-8.9821273445477856E-2</v>
      </c>
    </row>
    <row r="119" spans="1:28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158">
        <f>+'[1]6.EXPORTACION VARIETAL'!H417/10000</f>
        <v>0.33879999999999999</v>
      </c>
      <c r="K119" s="214">
        <f>+'[1]6.EXPORTACION VARIETAL'!H429/10000</f>
        <v>0.40699999999999997</v>
      </c>
      <c r="L119" s="210"/>
      <c r="M119" s="7"/>
      <c r="N119" s="2"/>
      <c r="O119" s="42" t="s">
        <v>2</v>
      </c>
      <c r="P119" s="6">
        <f>+SUM('[1]6.EXPORTACION VARIETAL'!H310:H321)/10000</f>
        <v>6.7007679999999992</v>
      </c>
      <c r="Q119" s="6">
        <f t="shared" ref="Q119:X119" si="291">+SUM(C115:C119)+SUM(B120:B126)</f>
        <v>5.7204460000000008</v>
      </c>
      <c r="R119" s="6">
        <f t="shared" si="291"/>
        <v>5.7969999999999988</v>
      </c>
      <c r="S119" s="6">
        <f t="shared" si="291"/>
        <v>5.5390999999999995</v>
      </c>
      <c r="T119" s="6">
        <f t="shared" si="291"/>
        <v>5.4055</v>
      </c>
      <c r="U119" s="6">
        <f t="shared" si="291"/>
        <v>5.8606999999999996</v>
      </c>
      <c r="V119" s="6">
        <f t="shared" si="291"/>
        <v>6.2869619999999999</v>
      </c>
      <c r="W119" s="6">
        <f t="shared" si="291"/>
        <v>4.407654</v>
      </c>
      <c r="X119" s="6">
        <f t="shared" si="291"/>
        <v>3.7696999999999998</v>
      </c>
      <c r="Y119" s="67">
        <f t="shared" ref="Y119" si="292">+SUM(K115:K119)+SUM(J120:J126)</f>
        <v>3.7645</v>
      </c>
      <c r="Z119" s="37"/>
      <c r="AA119" s="78"/>
      <c r="AB119" s="7"/>
    </row>
    <row r="120" spans="1:28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158">
        <f>+'[1]6.EXPORTACION VARIETAL'!H418/10000</f>
        <v>0.3291</v>
      </c>
      <c r="K120" s="214">
        <f>+'[1]6.EXPORTACION VARIETAL'!H430/10000</f>
        <v>0.46650000000000003</v>
      </c>
      <c r="L120" s="210"/>
      <c r="M120" s="7"/>
      <c r="N120" s="2"/>
      <c r="O120" s="42" t="s">
        <v>3</v>
      </c>
      <c r="P120" s="6">
        <f>+SUM('[1]6.EXPORTACION VARIETAL'!H311:H322)/10000</f>
        <v>6.4637519999999986</v>
      </c>
      <c r="Q120" s="6">
        <f t="shared" ref="Q120:X120" si="293">+SUM(C115:C120)+SUM(B121:B126)</f>
        <v>5.7195050000000007</v>
      </c>
      <c r="R120" s="6">
        <f t="shared" si="293"/>
        <v>5.8381999999999996</v>
      </c>
      <c r="S120" s="6">
        <f t="shared" si="293"/>
        <v>5.4230999999999998</v>
      </c>
      <c r="T120" s="6">
        <f t="shared" si="293"/>
        <v>5.5296000000000003</v>
      </c>
      <c r="U120" s="6">
        <f t="shared" si="293"/>
        <v>5.9535</v>
      </c>
      <c r="V120" s="6">
        <f t="shared" si="293"/>
        <v>6.2777130000000003</v>
      </c>
      <c r="W120" s="6">
        <f t="shared" si="293"/>
        <v>4.1139029999999996</v>
      </c>
      <c r="X120" s="6">
        <f t="shared" si="293"/>
        <v>3.8517999999999999</v>
      </c>
      <c r="Y120" s="67">
        <f t="shared" ref="Y120" si="294">+SUM(K115:K120)+SUM(J121:J126)</f>
        <v>3.9018999999999999</v>
      </c>
      <c r="Z120" s="37"/>
      <c r="AA120" s="78"/>
      <c r="AB120" s="7"/>
    </row>
    <row r="121" spans="1:28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158">
        <f>+'[1]6.EXPORTACION VARIETAL'!H419/10000</f>
        <v>0.4042</v>
      </c>
      <c r="K121" s="214">
        <f>+'[1]6.EXPORTACION VARIETAL'!H431/10000</f>
        <v>0.30059999999999998</v>
      </c>
      <c r="L121" s="210"/>
      <c r="M121" s="7"/>
      <c r="N121" s="2"/>
      <c r="O121" s="42" t="s">
        <v>4</v>
      </c>
      <c r="P121" s="6">
        <f>+SUM('[1]6.EXPORTACION VARIETAL'!H312:H323)/10000</f>
        <v>6.3832069999999996</v>
      </c>
      <c r="Q121" s="6">
        <f t="shared" ref="Q121:X121" si="295">+SUM(C115:C121)+SUM(B122:B126)</f>
        <v>5.8174150000000004</v>
      </c>
      <c r="R121" s="6">
        <f t="shared" si="295"/>
        <v>5.9305000000000003</v>
      </c>
      <c r="S121" s="6">
        <f t="shared" si="295"/>
        <v>5.3326000000000002</v>
      </c>
      <c r="T121" s="6">
        <f t="shared" si="295"/>
        <v>5.3894000000000002</v>
      </c>
      <c r="U121" s="6">
        <f t="shared" si="295"/>
        <v>6.0268999999999995</v>
      </c>
      <c r="V121" s="6">
        <f t="shared" si="295"/>
        <v>6.1646320000000001</v>
      </c>
      <c r="W121" s="6">
        <f t="shared" si="295"/>
        <v>4.0859839999999998</v>
      </c>
      <c r="X121" s="6">
        <f t="shared" si="295"/>
        <v>3.9581</v>
      </c>
      <c r="Y121" s="67">
        <f t="shared" ref="Y121" si="296">+SUM(K115:K121)+SUM(J122:J126)</f>
        <v>3.7983000000000002</v>
      </c>
      <c r="Z121" s="37"/>
      <c r="AA121" s="78"/>
      <c r="AB121" s="7"/>
    </row>
    <row r="122" spans="1:28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158">
        <f>+'[1]6.EXPORTACION VARIETAL'!H420/10000</f>
        <v>0.38350000000000001</v>
      </c>
      <c r="K122" s="214">
        <f>+'[1]6.EXPORTACION VARIETAL'!H432/10000</f>
        <v>0.28289999999999998</v>
      </c>
      <c r="L122" s="210"/>
      <c r="M122" s="7"/>
      <c r="N122" s="2"/>
      <c r="O122" s="42" t="s">
        <v>5</v>
      </c>
      <c r="P122" s="6">
        <f>+SUM('[1]6.EXPORTACION VARIETAL'!H313:H324)/10000</f>
        <v>6.4436829999999992</v>
      </c>
      <c r="Q122" s="6">
        <f t="shared" ref="Q122:X122" si="297">+SUM(C115:C122)+SUM(B123:B126)</f>
        <v>5.6669480000000005</v>
      </c>
      <c r="R122" s="6">
        <f t="shared" si="297"/>
        <v>5.9430999999999994</v>
      </c>
      <c r="S122" s="6">
        <f t="shared" si="297"/>
        <v>5.3117000000000001</v>
      </c>
      <c r="T122" s="6">
        <f t="shared" si="297"/>
        <v>5.6497000000000002</v>
      </c>
      <c r="U122" s="6">
        <f t="shared" si="297"/>
        <v>5.8851999999999993</v>
      </c>
      <c r="V122" s="6">
        <f t="shared" si="297"/>
        <v>5.9677340000000001</v>
      </c>
      <c r="W122" s="6">
        <f t="shared" si="297"/>
        <v>3.9503820000000003</v>
      </c>
      <c r="X122" s="6">
        <f t="shared" si="297"/>
        <v>4.0037000000000003</v>
      </c>
      <c r="Y122" s="67">
        <f t="shared" ref="Y122" si="298">+SUM(K115:K122)+SUM(J123:J126)</f>
        <v>3.6977000000000002</v>
      </c>
      <c r="Z122" s="37"/>
      <c r="AA122" s="78"/>
      <c r="AB122" s="7"/>
    </row>
    <row r="123" spans="1:28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158">
        <f>+'[1]6.EXPORTACION VARIETAL'!H421/10000</f>
        <v>0.33689999999999998</v>
      </c>
      <c r="K123" s="214">
        <f>+'[1]6.EXPORTACION VARIETAL'!H433/10000</f>
        <v>0.48</v>
      </c>
      <c r="L123" s="210"/>
      <c r="M123" s="7"/>
      <c r="N123" s="2"/>
      <c r="O123" s="42" t="s">
        <v>6</v>
      </c>
      <c r="P123" s="6">
        <f>+SUM('[1]6.EXPORTACION VARIETAL'!H314:H325)/10000</f>
        <v>6.4090379999999989</v>
      </c>
      <c r="Q123" s="6">
        <f t="shared" ref="Q123:X123" si="299">+SUM(C115:C123)+SUM(B124:B126)</f>
        <v>5.8281710000000002</v>
      </c>
      <c r="R123" s="6">
        <f t="shared" si="299"/>
        <v>5.6344999999999992</v>
      </c>
      <c r="S123" s="6">
        <f t="shared" si="299"/>
        <v>5.4077000000000002</v>
      </c>
      <c r="T123" s="6">
        <f t="shared" si="299"/>
        <v>5.8212000000000002</v>
      </c>
      <c r="U123" s="6">
        <f t="shared" si="299"/>
        <v>5.9209999999999994</v>
      </c>
      <c r="V123" s="6">
        <f t="shared" si="299"/>
        <v>5.8485010000000006</v>
      </c>
      <c r="W123" s="6">
        <f t="shared" si="299"/>
        <v>3.8004150000000001</v>
      </c>
      <c r="X123" s="6">
        <f t="shared" si="299"/>
        <v>3.9119999999999999</v>
      </c>
      <c r="Y123" s="67">
        <f t="shared" ref="Y123" si="300">+SUM(K115:K123)+SUM(J124:J126)</f>
        <v>3.8408000000000002</v>
      </c>
      <c r="Z123" s="37"/>
      <c r="AA123" s="78"/>
      <c r="AB123" s="7"/>
    </row>
    <row r="124" spans="1:28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158">
        <f>+'[1]6.EXPORTACION VARIETAL'!H422/10000</f>
        <v>0.4173</v>
      </c>
      <c r="K124" s="214">
        <f>+'[1]6.EXPORTACION VARIETAL'!H434/10000</f>
        <v>0.28699999999999998</v>
      </c>
      <c r="L124" s="210"/>
      <c r="M124" s="7"/>
      <c r="N124" s="2"/>
      <c r="O124" s="42" t="s">
        <v>7</v>
      </c>
      <c r="P124" s="6">
        <f>+SUM('[1]6.EXPORTACION VARIETAL'!H315:H326)/10000</f>
        <v>6.2843279999999995</v>
      </c>
      <c r="Q124" s="6">
        <f t="shared" ref="Q124:X124" si="301">+SUM(C115:C124)+SUM(B125:B126)</f>
        <v>5.8978999999999999</v>
      </c>
      <c r="R124" s="6">
        <f t="shared" si="301"/>
        <v>5.5356999999999994</v>
      </c>
      <c r="S124" s="6">
        <f t="shared" si="301"/>
        <v>5.4688999999999997</v>
      </c>
      <c r="T124" s="6">
        <f t="shared" si="301"/>
        <v>5.7877999999999998</v>
      </c>
      <c r="U124" s="6">
        <f t="shared" si="301"/>
        <v>5.8680999999999992</v>
      </c>
      <c r="V124" s="6">
        <f t="shared" si="301"/>
        <v>6.062316</v>
      </c>
      <c r="W124" s="6">
        <f t="shared" si="301"/>
        <v>3.4977</v>
      </c>
      <c r="X124" s="6">
        <f t="shared" si="301"/>
        <v>4.0179999999999998</v>
      </c>
      <c r="Y124" s="67">
        <f t="shared" ref="Y124" si="302">+SUM(K115:K124)+SUM(J125:J126)</f>
        <v>3.7105000000000001</v>
      </c>
      <c r="Z124" s="37"/>
      <c r="AA124" s="78"/>
      <c r="AB124" s="7"/>
    </row>
    <row r="125" spans="1:28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158">
        <f>+'[1]6.EXPORTACION VARIETAL'!H423/10000</f>
        <v>0.2442</v>
      </c>
      <c r="K125" s="214">
        <f>+'[1]6.EXPORTACION VARIETAL'!H435/10000</f>
        <v>0.22120000000000001</v>
      </c>
      <c r="L125" s="210"/>
      <c r="M125" s="7"/>
      <c r="N125" s="2"/>
      <c r="O125" s="42" t="s">
        <v>8</v>
      </c>
      <c r="P125" s="6">
        <f>+SUM('[1]6.EXPORTACION VARIETAL'!H316:H327)/10000</f>
        <v>6.4506279999999991</v>
      </c>
      <c r="Q125" s="6">
        <f t="shared" ref="Q125:X125" si="303">+SUM(C115:C125)+SUM(B126)</f>
        <v>5.8832000000000004</v>
      </c>
      <c r="R125" s="6">
        <f t="shared" si="303"/>
        <v>5.4464999999999995</v>
      </c>
      <c r="S125" s="6">
        <f t="shared" si="303"/>
        <v>5.5785999999999998</v>
      </c>
      <c r="T125" s="6">
        <f t="shared" si="303"/>
        <v>5.6492999999999993</v>
      </c>
      <c r="U125" s="6">
        <f t="shared" si="303"/>
        <v>5.9118999999999993</v>
      </c>
      <c r="V125" s="6">
        <f t="shared" si="303"/>
        <v>5.8663159999999994</v>
      </c>
      <c r="W125" s="6">
        <f t="shared" si="303"/>
        <v>3.4824999999999999</v>
      </c>
      <c r="X125" s="6">
        <f t="shared" si="303"/>
        <v>3.9264000000000001</v>
      </c>
      <c r="Y125" s="67">
        <f t="shared" ref="Y125" si="304">+SUM(K115:K125)+SUM(J126)</f>
        <v>3.6875000000000004</v>
      </c>
      <c r="Z125" s="37"/>
      <c r="AA125" s="78"/>
      <c r="AB125" s="7"/>
    </row>
    <row r="126" spans="1:28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158">
        <f>+'[1]6.EXPORTACION VARIETAL'!H424/10000</f>
        <v>0.27129999999999999</v>
      </c>
      <c r="K126" s="214">
        <f>+'[1]6.EXPORTACION VARIETAL'!H436/10000</f>
        <v>0.26889999999999997</v>
      </c>
      <c r="L126" s="210"/>
      <c r="M126" s="7"/>
      <c r="N126" s="2"/>
      <c r="O126" s="42" t="s">
        <v>9</v>
      </c>
      <c r="P126" s="6">
        <f>+SUM('[1]6.EXPORTACION VARIETAL'!H317:H328)/10000</f>
        <v>6.4644950000000003</v>
      </c>
      <c r="Q126" s="6">
        <f t="shared" ref="Q126:X126" si="305">+SUM(C115:C126)</f>
        <v>5.8956</v>
      </c>
      <c r="R126" s="6">
        <f t="shared" si="305"/>
        <v>5.4649000000000001</v>
      </c>
      <c r="S126" s="6">
        <f t="shared" si="305"/>
        <v>5.4870999999999999</v>
      </c>
      <c r="T126" s="6">
        <f t="shared" si="305"/>
        <v>5.8879999999999999</v>
      </c>
      <c r="U126" s="6">
        <f t="shared" si="305"/>
        <v>6.2718999999999987</v>
      </c>
      <c r="V126" s="6">
        <f t="shared" si="305"/>
        <v>5.1882159999999997</v>
      </c>
      <c r="W126" s="6">
        <f t="shared" si="305"/>
        <v>3.4487999999999999</v>
      </c>
      <c r="X126" s="6">
        <f t="shared" si="305"/>
        <v>3.8716000000000004</v>
      </c>
      <c r="Y126" s="67">
        <f t="shared" ref="Y126" si="306">+SUM(K115:K126)</f>
        <v>3.6851000000000003</v>
      </c>
      <c r="Z126" s="37"/>
      <c r="AA126" s="78"/>
      <c r="AB126" s="7"/>
    </row>
    <row r="127" spans="1:28" ht="25.5" x14ac:dyDescent="0.25">
      <c r="A127" s="53" t="s">
        <v>13</v>
      </c>
      <c r="B127" s="215">
        <f>SUM(B115:B126)</f>
        <v>6.4644950000000012</v>
      </c>
      <c r="C127" s="159">
        <f t="shared" ref="C127" si="307">SUM(C115:C126)</f>
        <v>5.8956</v>
      </c>
      <c r="D127" s="159">
        <f t="shared" ref="D127" si="308">SUM(D115:D126)</f>
        <v>5.4649000000000001</v>
      </c>
      <c r="E127" s="159">
        <f t="shared" ref="E127" si="309">SUM(E115:E126)</f>
        <v>5.4870999999999999</v>
      </c>
      <c r="F127" s="159">
        <f t="shared" ref="F127:G127" si="310">SUM(F115:F126)</f>
        <v>5.8879999999999999</v>
      </c>
      <c r="G127" s="159">
        <f t="shared" si="310"/>
        <v>6.2718999999999987</v>
      </c>
      <c r="H127" s="159">
        <f t="shared" ref="H127:I127" si="311">SUM(H115:H126)</f>
        <v>5.1882159999999997</v>
      </c>
      <c r="I127" s="159">
        <f t="shared" si="311"/>
        <v>3.4487999999999999</v>
      </c>
      <c r="J127" s="159">
        <f t="shared" ref="J127:K127" si="312">SUM(J115:J126)</f>
        <v>3.8716000000000004</v>
      </c>
      <c r="K127" s="216">
        <f t="shared" si="312"/>
        <v>3.6851000000000003</v>
      </c>
      <c r="L127" s="216"/>
      <c r="M127" s="56"/>
      <c r="N127" s="3"/>
      <c r="O127" s="43" t="s">
        <v>14</v>
      </c>
      <c r="P127" s="46">
        <f t="shared" ref="P127" si="313">+AVERAGE(P115:P126)</f>
        <v>6.4799646666666648</v>
      </c>
      <c r="Q127" s="46">
        <f>+AVERAGE(Q115:Q126)</f>
        <v>5.939538333333334</v>
      </c>
      <c r="R127" s="46">
        <f t="shared" ref="R127:X127" si="314">+AVERAGE(R115:R126)</f>
        <v>5.7820916666666662</v>
      </c>
      <c r="S127" s="46">
        <f t="shared" si="314"/>
        <v>5.4203666666666663</v>
      </c>
      <c r="T127" s="46">
        <f t="shared" si="314"/>
        <v>5.5743833333333335</v>
      </c>
      <c r="U127" s="46">
        <f t="shared" si="314"/>
        <v>5.9489416666666664</v>
      </c>
      <c r="V127" s="226">
        <f t="shared" si="314"/>
        <v>6.0336600000000002</v>
      </c>
      <c r="W127" s="226">
        <f t="shared" si="314"/>
        <v>4.2016893333333334</v>
      </c>
      <c r="X127" s="226">
        <f t="shared" si="314"/>
        <v>3.7887833333333334</v>
      </c>
      <c r="Y127" s="220">
        <f t="shared" ref="Y127:Z127" si="315">+AVERAGE(Y115:Y126)</f>
        <v>3.7641000000000004</v>
      </c>
      <c r="Z127" s="220">
        <f t="shared" si="315"/>
        <v>3.6755750000000003</v>
      </c>
      <c r="AA127" s="79">
        <f>+Z127/Y127-1</f>
        <v>-2.3518238091442933E-2</v>
      </c>
      <c r="AB127" s="75">
        <f>+POWER(Z127/U127,0.2)-1</f>
        <v>-9.1809163325924037E-2</v>
      </c>
    </row>
    <row r="128" spans="1:28" ht="25.5" x14ac:dyDescent="0.25">
      <c r="A128" s="57" t="s">
        <v>15</v>
      </c>
      <c r="B128" s="195">
        <f>+B127/B$163</f>
        <v>2.9687669539192597E-2</v>
      </c>
      <c r="C128" s="58">
        <f t="shared" ref="C128" si="316">+C127/C$163</f>
        <v>3.0091259876278555E-2</v>
      </c>
      <c r="D128" s="58">
        <f t="shared" ref="D128" si="317">+D127/D$163</f>
        <v>2.8193755781373415E-2</v>
      </c>
      <c r="E128" s="58">
        <f t="shared" ref="E128" si="318">+E127/E$163</f>
        <v>2.5819289909532965E-2</v>
      </c>
      <c r="F128" s="58">
        <f t="shared" ref="F128:G128" si="319">+F127/F$163</f>
        <v>2.2691974178629924E-2</v>
      </c>
      <c r="G128" s="58">
        <f t="shared" si="319"/>
        <v>2.3429976054122906E-2</v>
      </c>
      <c r="H128" s="58">
        <f t="shared" ref="H128:I128" si="320">+H127/H$163</f>
        <v>2.2443923889368347E-2</v>
      </c>
      <c r="I128" s="58">
        <f t="shared" si="320"/>
        <v>1.9128660877262751E-2</v>
      </c>
      <c r="J128" s="58">
        <f t="shared" ref="J128:K128" si="321">+J127/J$163</f>
        <v>2.1150216467953186E-2</v>
      </c>
      <c r="K128" s="189">
        <f t="shared" si="321"/>
        <v>2.2330731888813547E-2</v>
      </c>
      <c r="L128" s="188"/>
      <c r="M128" s="59"/>
      <c r="N128" s="3"/>
      <c r="O128" s="44" t="s">
        <v>15</v>
      </c>
      <c r="P128" s="48">
        <f>+P127/P$163</f>
        <v>2.9987617784405774E-2</v>
      </c>
      <c r="Q128" s="48">
        <f t="shared" ref="Q128" si="322">+Q127/Q$163</f>
        <v>2.8816186639327192E-2</v>
      </c>
      <c r="R128" s="48">
        <f t="shared" ref="R128" si="323">+R127/R$163</f>
        <v>3.016193613051325E-2</v>
      </c>
      <c r="S128" s="48">
        <f t="shared" ref="S128" si="324">+S127/S$163</f>
        <v>2.6395240445226419E-2</v>
      </c>
      <c r="T128" s="48">
        <f t="shared" ref="T128:X128" si="325">+T127/T$163</f>
        <v>2.3604038084970736E-2</v>
      </c>
      <c r="U128" s="48">
        <f t="shared" si="325"/>
        <v>2.238253771203624E-2</v>
      </c>
      <c r="V128" s="58">
        <f t="shared" si="325"/>
        <v>2.3837373648182968E-2</v>
      </c>
      <c r="W128" s="58">
        <f t="shared" si="325"/>
        <v>2.0953103409241038E-2</v>
      </c>
      <c r="X128" s="58">
        <f t="shared" si="325"/>
        <v>2.1120750586732677E-2</v>
      </c>
      <c r="Y128" s="189">
        <f t="shared" ref="Y128:Z128" si="326">+Y127/Y$163</f>
        <v>2.1574578553896825E-2</v>
      </c>
      <c r="Z128" s="189">
        <f t="shared" si="326"/>
        <v>2.2143185258259101E-2</v>
      </c>
      <c r="AA128" s="72"/>
      <c r="AB128" s="76"/>
    </row>
    <row r="129" spans="1:28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K129" si="327">+D127/C127-1</f>
        <v>-7.305448130809411E-2</v>
      </c>
      <c r="E129" s="62">
        <f t="shared" si="327"/>
        <v>4.062288422477911E-3</v>
      </c>
      <c r="F129" s="62">
        <f t="shared" si="327"/>
        <v>7.3062273331996774E-2</v>
      </c>
      <c r="G129" s="62">
        <f t="shared" si="327"/>
        <v>6.5200407608695388E-2</v>
      </c>
      <c r="H129" s="62">
        <f t="shared" si="327"/>
        <v>-0.17278400484701595</v>
      </c>
      <c r="I129" s="62">
        <f t="shared" si="327"/>
        <v>-0.33526283408400881</v>
      </c>
      <c r="J129" s="62">
        <f t="shared" si="327"/>
        <v>0.1225933658083973</v>
      </c>
      <c r="K129" s="190">
        <f t="shared" si="327"/>
        <v>-4.8171298687880948E-2</v>
      </c>
      <c r="L129" s="187"/>
      <c r="M129" s="63"/>
      <c r="N129" s="2"/>
      <c r="O129" s="45" t="s">
        <v>12</v>
      </c>
      <c r="P129" s="49"/>
      <c r="Q129" s="50">
        <f>+Q127/P127-1</f>
        <v>-8.3399580265200668E-2</v>
      </c>
      <c r="R129" s="50">
        <f t="shared" ref="R129:T129" si="328">+R127/Q127-1</f>
        <v>-2.6508233103414769E-2</v>
      </c>
      <c r="S129" s="50">
        <f t="shared" si="328"/>
        <v>-6.2559540881255482E-2</v>
      </c>
      <c r="T129" s="50">
        <f t="shared" si="328"/>
        <v>2.8414436907712393E-2</v>
      </c>
      <c r="U129" s="50">
        <f t="shared" ref="U129" si="329">+U127/T127-1</f>
        <v>6.7192783656189192E-2</v>
      </c>
      <c r="V129" s="62">
        <f t="shared" ref="V129" si="330">+V127/U127-1</f>
        <v>1.4240908396871754E-2</v>
      </c>
      <c r="W129" s="62">
        <f t="shared" ref="W129" si="331">+W127/V127-1</f>
        <v>-0.3036251075908597</v>
      </c>
      <c r="X129" s="62">
        <f t="shared" ref="X129:Z129" si="332">+X127/W127-1</f>
        <v>-9.8271425429835024E-2</v>
      </c>
      <c r="Y129" s="190">
        <f t="shared" si="332"/>
        <v>-6.5148442551917762E-3</v>
      </c>
      <c r="Z129" s="190">
        <f t="shared" si="332"/>
        <v>-2.3518238091442933E-2</v>
      </c>
      <c r="AA129" s="73"/>
      <c r="AB129" s="52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76" t="s">
        <v>62</v>
      </c>
      <c r="B131" s="277"/>
      <c r="C131" s="277"/>
      <c r="D131" s="277"/>
      <c r="E131" s="277"/>
      <c r="F131" s="277"/>
      <c r="G131" s="277"/>
      <c r="H131" s="277"/>
      <c r="I131" s="277"/>
      <c r="J131" s="277"/>
      <c r="K131" s="277"/>
      <c r="L131" s="277"/>
      <c r="M131" s="278"/>
      <c r="N131" s="2"/>
      <c r="O131" s="276" t="s">
        <v>192</v>
      </c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  <c r="AA131" s="277"/>
      <c r="AB131" s="278"/>
    </row>
    <row r="132" spans="1:28" ht="38.25" x14ac:dyDescent="0.25">
      <c r="A132" s="38"/>
      <c r="B132" s="191">
        <v>2016</v>
      </c>
      <c r="C132" s="39">
        <f>+B132+1</f>
        <v>2017</v>
      </c>
      <c r="D132" s="39">
        <f t="shared" ref="D132" si="333">+C132+1</f>
        <v>2018</v>
      </c>
      <c r="E132" s="39">
        <f t="shared" ref="E132" si="334">+D132+1</f>
        <v>2019</v>
      </c>
      <c r="F132" s="39">
        <f t="shared" ref="F132" si="335">+E132+1</f>
        <v>2020</v>
      </c>
      <c r="G132" s="39">
        <f t="shared" ref="G132" si="336">+F132+1</f>
        <v>2021</v>
      </c>
      <c r="H132" s="39">
        <v>2022</v>
      </c>
      <c r="I132" s="39">
        <v>2023</v>
      </c>
      <c r="J132" s="39">
        <v>2024</v>
      </c>
      <c r="K132" s="192">
        <v>2025</v>
      </c>
      <c r="L132" s="40">
        <v>2026</v>
      </c>
      <c r="M132" s="41" t="s">
        <v>16</v>
      </c>
      <c r="N132" s="2"/>
      <c r="O132" s="65"/>
      <c r="P132" s="64">
        <v>2016</v>
      </c>
      <c r="Q132" s="64">
        <f>+P132+1</f>
        <v>2017</v>
      </c>
      <c r="R132" s="64">
        <f t="shared" ref="R132" si="337">+Q132+1</f>
        <v>2018</v>
      </c>
      <c r="S132" s="64">
        <f t="shared" ref="S132" si="338">+R132+1</f>
        <v>2019</v>
      </c>
      <c r="T132" s="64">
        <f t="shared" ref="T132" si="339">+S132+1</f>
        <v>2020</v>
      </c>
      <c r="U132" s="64">
        <f t="shared" ref="U132" si="340">+T132+1</f>
        <v>2021</v>
      </c>
      <c r="V132" s="39">
        <v>2022</v>
      </c>
      <c r="W132" s="39">
        <v>2023</v>
      </c>
      <c r="X132" s="39">
        <v>2024</v>
      </c>
      <c r="Y132" s="192">
        <v>2025</v>
      </c>
      <c r="Z132" s="192">
        <v>2026</v>
      </c>
      <c r="AA132" s="77" t="s">
        <v>16</v>
      </c>
      <c r="AB132" s="74" t="s">
        <v>21</v>
      </c>
    </row>
    <row r="133" spans="1:28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158">
        <f>+'[1]6.EXPORTACION VARIETAL'!I413/10000</f>
        <v>1.0349999999999999</v>
      </c>
      <c r="K133" s="214">
        <f>+'[1]6.EXPORTACION VARIETAL'!I425/10000</f>
        <v>1.0621</v>
      </c>
      <c r="L133" s="210">
        <f>+'[1]6.EXPORTACION VARIETAL'!I437/10000</f>
        <v>1.1865000000000001</v>
      </c>
      <c r="M133" s="7">
        <f>+L133/K133-1</f>
        <v>0.11712644760380386</v>
      </c>
      <c r="N133" s="2"/>
      <c r="O133" s="42" t="s">
        <v>10</v>
      </c>
      <c r="P133" s="6">
        <f>+SUM('[1]6.EXPORTACION VARIETAL'!I306:I317)/10000</f>
        <v>41.095881000000013</v>
      </c>
      <c r="Q133" s="6">
        <f t="shared" ref="Q133:Z133" si="341">+SUM(C133)+SUM(B134:B144)</f>
        <v>39.753168000000002</v>
      </c>
      <c r="R133" s="6">
        <f t="shared" si="341"/>
        <v>33.029599999999995</v>
      </c>
      <c r="S133" s="6">
        <f t="shared" si="341"/>
        <v>34.333800000000004</v>
      </c>
      <c r="T133" s="6">
        <f t="shared" si="341"/>
        <v>38.062900000000006</v>
      </c>
      <c r="U133" s="6">
        <f t="shared" si="341"/>
        <v>44.141799999999996</v>
      </c>
      <c r="V133" s="6">
        <f t="shared" si="341"/>
        <v>40.997600000000006</v>
      </c>
      <c r="W133" s="6">
        <f t="shared" si="341"/>
        <v>30.176238499999993</v>
      </c>
      <c r="X133" s="6">
        <f t="shared" si="341"/>
        <v>19.314699999999998</v>
      </c>
      <c r="Y133" s="67">
        <f t="shared" si="341"/>
        <v>19.043800000000001</v>
      </c>
      <c r="Z133" s="37">
        <f t="shared" si="341"/>
        <v>18.043999999999997</v>
      </c>
      <c r="AA133" s="78">
        <f>+Z133/Y133-1</f>
        <v>-5.2500026255264398E-2</v>
      </c>
      <c r="AB133" s="7">
        <f>+POWER(Z133/U133,0.2)-1</f>
        <v>-0.16382619932285092</v>
      </c>
    </row>
    <row r="134" spans="1:28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158">
        <f>+'[1]6.EXPORTACION VARIETAL'!I414/10000</f>
        <v>1.4565999999999999</v>
      </c>
      <c r="K134" s="214">
        <f>+'[1]6.EXPORTACION VARIETAL'!I426/10000</f>
        <v>1.2647999999999999</v>
      </c>
      <c r="L134" s="210">
        <f>+'[1]6.EXPORTACION VARIETAL'!I438/10000</f>
        <v>1.1838</v>
      </c>
      <c r="M134" s="7">
        <f>+L134/K134-1</f>
        <v>-6.4041745730550215E-2</v>
      </c>
      <c r="N134" s="2"/>
      <c r="O134" s="42" t="s">
        <v>11</v>
      </c>
      <c r="P134" s="6">
        <f>+SUM('[1]6.EXPORTACION VARIETAL'!I307:I318)/10000</f>
        <v>40.948252000000011</v>
      </c>
      <c r="Q134" s="6">
        <f t="shared" ref="Q134:Y134" si="342">+SUM(C133:C134)+SUM(B135:B144)</f>
        <v>39.236497000000007</v>
      </c>
      <c r="R134" s="6">
        <f t="shared" si="342"/>
        <v>32.910299999999992</v>
      </c>
      <c r="S134" s="6">
        <f t="shared" si="342"/>
        <v>34.587800000000001</v>
      </c>
      <c r="T134" s="6">
        <f t="shared" si="342"/>
        <v>39.221000000000004</v>
      </c>
      <c r="U134" s="6">
        <f t="shared" si="342"/>
        <v>43.460900000000002</v>
      </c>
      <c r="V134" s="6">
        <f t="shared" si="342"/>
        <v>39.813199999999995</v>
      </c>
      <c r="W134" s="6">
        <f t="shared" si="342"/>
        <v>29.562438499999992</v>
      </c>
      <c r="X134" s="6">
        <f t="shared" si="342"/>
        <v>19.3476</v>
      </c>
      <c r="Y134" s="67">
        <f t="shared" si="342"/>
        <v>18.851999999999997</v>
      </c>
      <c r="Z134" s="37">
        <f t="shared" ref="Z134" si="343">+SUM(L133:L134)+SUM(K135:K144)</f>
        <v>17.962999999999997</v>
      </c>
      <c r="AA134" s="78">
        <f>+Z134/Y134-1</f>
        <v>-4.7156800339486549E-2</v>
      </c>
      <c r="AB134" s="7">
        <f>+POWER(Z134/U134,0.2)-1</f>
        <v>-0.16197682127396296</v>
      </c>
    </row>
    <row r="135" spans="1:28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158">
        <f>+'[1]6.EXPORTACION VARIETAL'!I415/10000</f>
        <v>1.2659</v>
      </c>
      <c r="K135" s="214">
        <f>+'[1]6.EXPORTACION VARIETAL'!I427/10000</f>
        <v>1.4059999999999999</v>
      </c>
      <c r="L135" s="210">
        <f>+'[1]6.EXPORTACION VARIETAL'!I439/10000</f>
        <v>1.8887</v>
      </c>
      <c r="M135" s="7">
        <f>+L135/K135-1</f>
        <v>0.34331436699857765</v>
      </c>
      <c r="N135" s="2"/>
      <c r="O135" s="42" t="s">
        <v>0</v>
      </c>
      <c r="P135" s="6">
        <f>+SUM('[1]6.EXPORTACION VARIETAL'!I308:I319)/10000</f>
        <v>41.201771000000015</v>
      </c>
      <c r="Q135" s="6">
        <f t="shared" ref="Q135:X135" si="344">+SUM(C133:C135)+SUM(B136:B144)</f>
        <v>38.071178000000003</v>
      </c>
      <c r="R135" s="6">
        <f t="shared" si="344"/>
        <v>32.695099999999996</v>
      </c>
      <c r="S135" s="6">
        <f t="shared" si="344"/>
        <v>35.178000000000004</v>
      </c>
      <c r="T135" s="6">
        <f t="shared" si="344"/>
        <v>39.376900000000006</v>
      </c>
      <c r="U135" s="6">
        <f t="shared" si="344"/>
        <v>44.049399999999999</v>
      </c>
      <c r="V135" s="6">
        <f t="shared" si="344"/>
        <v>38.81521</v>
      </c>
      <c r="W135" s="6">
        <f t="shared" si="344"/>
        <v>29.338128499999989</v>
      </c>
      <c r="X135" s="6">
        <f t="shared" si="344"/>
        <v>18.2577</v>
      </c>
      <c r="Y135" s="67">
        <f t="shared" ref="Y135" si="345">+SUM(K133:K135)+SUM(J136:J144)</f>
        <v>18.992099999999997</v>
      </c>
      <c r="Z135" s="37">
        <f t="shared" ref="Z135" si="346">+SUM(L133:L135)+SUM(K136:K144)</f>
        <v>18.445699999999999</v>
      </c>
      <c r="AA135" s="78">
        <f>+Z135/Y135-1</f>
        <v>-2.8769856940517258E-2</v>
      </c>
      <c r="AB135" s="7">
        <f>+POWER(Z135/U135,0.2)-1</f>
        <v>-0.15978384266036993</v>
      </c>
    </row>
    <row r="136" spans="1:28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158">
        <f>+'[1]6.EXPORTACION VARIETAL'!I416/10000</f>
        <v>1.7928999999999999</v>
      </c>
      <c r="K136" s="214">
        <f>+'[1]6.EXPORTACION VARIETAL'!I428/10000</f>
        <v>1.6066</v>
      </c>
      <c r="L136" s="210">
        <f>+'[1]6.EXPORTACION VARIETAL'!I440/10000</f>
        <v>1.6605000000000001</v>
      </c>
      <c r="M136" s="7">
        <f>+L136/K136-1</f>
        <v>3.354910992157345E-2</v>
      </c>
      <c r="N136" s="2"/>
      <c r="O136" s="42" t="s">
        <v>1</v>
      </c>
      <c r="P136" s="6">
        <f>+SUM('[1]6.EXPORTACION VARIETAL'!I309:I320)/10000</f>
        <v>40.871814000000015</v>
      </c>
      <c r="Q136" s="6">
        <f t="shared" ref="Q136:X136" si="347">+SUM(C133:C136)+SUM(B137:B144)</f>
        <v>37.17293500000001</v>
      </c>
      <c r="R136" s="6">
        <f t="shared" si="347"/>
        <v>32.5212</v>
      </c>
      <c r="S136" s="6">
        <f t="shared" si="347"/>
        <v>35.912100000000002</v>
      </c>
      <c r="T136" s="6">
        <f t="shared" si="347"/>
        <v>40.059199999999997</v>
      </c>
      <c r="U136" s="6">
        <f t="shared" si="347"/>
        <v>43.925800000000002</v>
      </c>
      <c r="V136" s="6">
        <f t="shared" si="347"/>
        <v>39.086530499999995</v>
      </c>
      <c r="W136" s="6">
        <f t="shared" si="347"/>
        <v>26.840907999999995</v>
      </c>
      <c r="X136" s="6">
        <f t="shared" si="347"/>
        <v>18.714700000000001</v>
      </c>
      <c r="Y136" s="67">
        <f t="shared" ref="Y136" si="348">+SUM(K133:K136)+SUM(J137:J144)</f>
        <v>18.805799999999998</v>
      </c>
      <c r="Z136" s="37">
        <f t="shared" ref="Z136" si="349">+SUM(L133:L136)+SUM(K137:K144)</f>
        <v>18.499599999999997</v>
      </c>
      <c r="AA136" s="78">
        <f>+Z136/Y136-1</f>
        <v>-1.6282210807304187E-2</v>
      </c>
      <c r="AB136" s="7">
        <f>+POWER(Z136/U136,0.2)-1</f>
        <v>-0.1588207876076414</v>
      </c>
    </row>
    <row r="137" spans="1:28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158">
        <f>+'[1]6.EXPORTACION VARIETAL'!I417/10000</f>
        <v>1.8025</v>
      </c>
      <c r="K137" s="214">
        <f>+'[1]6.EXPORTACION VARIETAL'!I429/10000</f>
        <v>1.5548999999999999</v>
      </c>
      <c r="L137" s="210"/>
      <c r="M137" s="7"/>
      <c r="N137" s="2"/>
      <c r="O137" s="42" t="s">
        <v>2</v>
      </c>
      <c r="P137" s="6">
        <f>+SUM('[1]6.EXPORTACION VARIETAL'!I310:I321)/10000</f>
        <v>40.696876000000096</v>
      </c>
      <c r="Q137" s="6">
        <f t="shared" ref="Q137:X137" si="350">+SUM(C133:C137)+SUM(B138:B144)</f>
        <v>36.23770300000001</v>
      </c>
      <c r="R137" s="6">
        <f t="shared" si="350"/>
        <v>32.7607</v>
      </c>
      <c r="S137" s="6">
        <f t="shared" si="350"/>
        <v>36.666600000000003</v>
      </c>
      <c r="T137" s="6">
        <f t="shared" si="350"/>
        <v>41.193199999999997</v>
      </c>
      <c r="U137" s="6">
        <f t="shared" si="350"/>
        <v>42.451900000000002</v>
      </c>
      <c r="V137" s="6">
        <f t="shared" si="350"/>
        <v>39.064355499999991</v>
      </c>
      <c r="W137" s="6">
        <f t="shared" si="350"/>
        <v>25.773082999999996</v>
      </c>
      <c r="X137" s="6">
        <f t="shared" si="350"/>
        <v>18.584500000000002</v>
      </c>
      <c r="Y137" s="67">
        <f t="shared" ref="Y137" si="351">+SUM(K133:K137)+SUM(J138:J144)</f>
        <v>18.558199999999999</v>
      </c>
      <c r="Z137" s="37"/>
      <c r="AA137" s="78"/>
      <c r="AB137" s="7"/>
    </row>
    <row r="138" spans="1:28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158">
        <f>+'[1]6.EXPORTACION VARIETAL'!I418/10000</f>
        <v>1.3245</v>
      </c>
      <c r="K138" s="214">
        <f>+'[1]6.EXPORTACION VARIETAL'!I430/10000</f>
        <v>1.5363</v>
      </c>
      <c r="L138" s="210"/>
      <c r="M138" s="7"/>
      <c r="N138" s="2"/>
      <c r="O138" s="42" t="s">
        <v>3</v>
      </c>
      <c r="P138" s="6">
        <f>+SUM('[1]6.EXPORTACION VARIETAL'!I311:I322)/10000</f>
        <v>39.77089700000009</v>
      </c>
      <c r="Q138" s="6">
        <f t="shared" ref="Q138:X138" si="352">+SUM(C133:C138)+SUM(B139:B144)</f>
        <v>36.483429000000008</v>
      </c>
      <c r="R138" s="6">
        <f t="shared" si="352"/>
        <v>31.847000000000001</v>
      </c>
      <c r="S138" s="6">
        <f t="shared" si="352"/>
        <v>36.648099999999999</v>
      </c>
      <c r="T138" s="6">
        <f t="shared" si="352"/>
        <v>43.029399999999995</v>
      </c>
      <c r="U138" s="6">
        <f t="shared" si="352"/>
        <v>41.61</v>
      </c>
      <c r="V138" s="6">
        <f t="shared" si="352"/>
        <v>38.15677449999999</v>
      </c>
      <c r="W138" s="6">
        <f t="shared" si="352"/>
        <v>24.613664</v>
      </c>
      <c r="X138" s="6">
        <f t="shared" si="352"/>
        <v>18.564900000000002</v>
      </c>
      <c r="Y138" s="67">
        <f t="shared" ref="Y138" si="353">+SUM(K133:K138)+SUM(J139:J144)</f>
        <v>18.77</v>
      </c>
      <c r="Z138" s="37"/>
      <c r="AA138" s="78"/>
      <c r="AB138" s="7"/>
    </row>
    <row r="139" spans="1:28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158">
        <f>+'[1]6.EXPORTACION VARIETAL'!I419/10000</f>
        <v>2.1021000000000001</v>
      </c>
      <c r="K139" s="214">
        <f>+'[1]6.EXPORTACION VARIETAL'!I431/10000</f>
        <v>1.7829999999999999</v>
      </c>
      <c r="L139" s="210"/>
      <c r="M139" s="7"/>
      <c r="N139" s="2"/>
      <c r="O139" s="42" t="s">
        <v>4</v>
      </c>
      <c r="P139" s="6">
        <f>+SUM('[1]6.EXPORTACION VARIETAL'!I312:I323)/10000</f>
        <v>39.523387000000106</v>
      </c>
      <c r="Q139" s="6">
        <f t="shared" ref="Q139:X139" si="354">+SUM(C133:C139)+SUM(B140:B144)</f>
        <v>36.03990300000001</v>
      </c>
      <c r="R139" s="6">
        <f t="shared" si="354"/>
        <v>32.411200000000001</v>
      </c>
      <c r="S139" s="6">
        <f t="shared" si="354"/>
        <v>36.732900000000001</v>
      </c>
      <c r="T139" s="6">
        <f t="shared" si="354"/>
        <v>43.769999999999996</v>
      </c>
      <c r="U139" s="6">
        <f t="shared" si="354"/>
        <v>40.739500000000007</v>
      </c>
      <c r="V139" s="6">
        <f t="shared" si="354"/>
        <v>36.826604499999988</v>
      </c>
      <c r="W139" s="6">
        <f t="shared" si="354"/>
        <v>24.160234000000003</v>
      </c>
      <c r="X139" s="6">
        <f t="shared" si="354"/>
        <v>19.084900000000001</v>
      </c>
      <c r="Y139" s="67">
        <f t="shared" ref="Y139" si="355">+SUM(K133:K139)+SUM(J140:J144)</f>
        <v>18.450899999999997</v>
      </c>
      <c r="Z139" s="37"/>
      <c r="AA139" s="78"/>
      <c r="AB139" s="7"/>
    </row>
    <row r="140" spans="1:28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158">
        <f>+'[1]6.EXPORTACION VARIETAL'!I420/10000</f>
        <v>1.5954999999999999</v>
      </c>
      <c r="K140" s="214">
        <f>+'[1]6.EXPORTACION VARIETAL'!I432/10000</f>
        <v>1.4349000000000001</v>
      </c>
      <c r="L140" s="210"/>
      <c r="M140" s="7"/>
      <c r="N140" s="2"/>
      <c r="O140" s="42" t="s">
        <v>5</v>
      </c>
      <c r="P140" s="6">
        <f>+SUM('[1]6.EXPORTACION VARIETAL'!I313:I324)/10000</f>
        <v>39.969633000000101</v>
      </c>
      <c r="Q140" s="6">
        <f t="shared" ref="Q140:X140" si="356">+SUM(C133:C140)+SUM(B141:B144)</f>
        <v>35.796124000000006</v>
      </c>
      <c r="R140" s="6">
        <f t="shared" si="356"/>
        <v>32.089299999999994</v>
      </c>
      <c r="S140" s="6">
        <f t="shared" si="356"/>
        <v>37.289299999999997</v>
      </c>
      <c r="T140" s="6">
        <f t="shared" si="356"/>
        <v>43.529799999999994</v>
      </c>
      <c r="U140" s="6">
        <f t="shared" si="356"/>
        <v>40.859700000000004</v>
      </c>
      <c r="V140" s="6">
        <f t="shared" si="356"/>
        <v>35.838990499999987</v>
      </c>
      <c r="W140" s="6">
        <f t="shared" si="356"/>
        <v>23.295648000000007</v>
      </c>
      <c r="X140" s="6">
        <f t="shared" si="356"/>
        <v>18.496400000000001</v>
      </c>
      <c r="Y140" s="67">
        <f t="shared" ref="Y140" si="357">+SUM(K133:K140)+SUM(J141:J144)</f>
        <v>18.290299999999998</v>
      </c>
      <c r="Z140" s="37"/>
      <c r="AA140" s="78"/>
      <c r="AB140" s="7"/>
    </row>
    <row r="141" spans="1:28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158">
        <f>+'[1]6.EXPORTACION VARIETAL'!I421/10000</f>
        <v>1.6054999999999999</v>
      </c>
      <c r="K141" s="214">
        <f>+'[1]6.EXPORTACION VARIETAL'!I433/10000</f>
        <v>1.8638999999999999</v>
      </c>
      <c r="L141" s="210"/>
      <c r="M141" s="7"/>
      <c r="N141" s="2"/>
      <c r="O141" s="42" t="s">
        <v>6</v>
      </c>
      <c r="P141" s="6">
        <f>+SUM('[1]6.EXPORTACION VARIETAL'!I314:I325)/10000</f>
        <v>39.451401000000104</v>
      </c>
      <c r="Q141" s="6">
        <f t="shared" ref="Q141:X141" si="358">+SUM(C133:C141)+SUM(B142:B144)</f>
        <v>34.751332000000005</v>
      </c>
      <c r="R141" s="6">
        <f t="shared" si="358"/>
        <v>32.050699999999999</v>
      </c>
      <c r="S141" s="6">
        <f t="shared" si="358"/>
        <v>37.198599999999999</v>
      </c>
      <c r="T141" s="6">
        <f t="shared" si="358"/>
        <v>45.494900000000001</v>
      </c>
      <c r="U141" s="6">
        <f t="shared" si="358"/>
        <v>40.081299999999999</v>
      </c>
      <c r="V141" s="6">
        <f t="shared" si="358"/>
        <v>35.50965149999999</v>
      </c>
      <c r="W141" s="6">
        <f t="shared" si="358"/>
        <v>22.186187000000004</v>
      </c>
      <c r="X141" s="6">
        <f t="shared" si="358"/>
        <v>18.109200000000001</v>
      </c>
      <c r="Y141" s="67">
        <f t="shared" ref="Y141" si="359">+SUM(K133:K141)+SUM(J142:J144)</f>
        <v>18.5487</v>
      </c>
      <c r="Z141" s="37"/>
      <c r="AA141" s="78"/>
      <c r="AB141" s="7"/>
    </row>
    <row r="142" spans="1:28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158">
        <f>+'[1]6.EXPORTACION VARIETAL'!I422/10000</f>
        <v>1.8919999999999999</v>
      </c>
      <c r="K142" s="214">
        <f>+'[1]6.EXPORTACION VARIETAL'!I434/10000</f>
        <v>1.4194</v>
      </c>
      <c r="L142" s="210"/>
      <c r="M142" s="7"/>
      <c r="N142" s="2"/>
      <c r="O142" s="42" t="s">
        <v>7</v>
      </c>
      <c r="P142" s="6">
        <f>+SUM('[1]6.EXPORTACION VARIETAL'!I315:I326)/10000</f>
        <v>39.454918000000113</v>
      </c>
      <c r="Q142" s="6">
        <f t="shared" ref="Q142:X142" si="360">+SUM(C133:C142)+SUM(B143:B144)</f>
        <v>34.131799999999998</v>
      </c>
      <c r="R142" s="6">
        <f t="shared" si="360"/>
        <v>32.537899999999993</v>
      </c>
      <c r="S142" s="6">
        <f t="shared" si="360"/>
        <v>37.845300000000002</v>
      </c>
      <c r="T142" s="6">
        <f t="shared" si="360"/>
        <v>44.881499999999996</v>
      </c>
      <c r="U142" s="6">
        <f t="shared" si="360"/>
        <v>40.380800000000008</v>
      </c>
      <c r="V142" s="6">
        <f t="shared" si="360"/>
        <v>34.353038499999997</v>
      </c>
      <c r="W142" s="6">
        <f t="shared" si="360"/>
        <v>21.068700000000003</v>
      </c>
      <c r="X142" s="6">
        <f t="shared" si="360"/>
        <v>18.634399999999999</v>
      </c>
      <c r="Y142" s="67">
        <f t="shared" ref="Y142" si="361">+SUM(K133:K142)+SUM(J143:J144)</f>
        <v>18.076099999999997</v>
      </c>
      <c r="Z142" s="37"/>
      <c r="AA142" s="78"/>
      <c r="AB142" s="7"/>
    </row>
    <row r="143" spans="1:28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158">
        <f>+'[1]6.EXPORTACION VARIETAL'!I423/10000</f>
        <v>1.5145999999999999</v>
      </c>
      <c r="K143" s="214">
        <f>+'[1]6.EXPORTACION VARIETAL'!I435/10000</f>
        <v>1.5521</v>
      </c>
      <c r="L143" s="210"/>
      <c r="M143" s="7"/>
      <c r="N143" s="2"/>
      <c r="O143" s="42" t="s">
        <v>8</v>
      </c>
      <c r="P143" s="6">
        <f>+SUM('[1]6.EXPORTACION VARIETAL'!I316:I327)/10000</f>
        <v>38.998787000000114</v>
      </c>
      <c r="Q143" s="6">
        <f t="shared" ref="Q143:X143" si="362">+SUM(C133:C143)+SUM(B144)</f>
        <v>34.186199999999999</v>
      </c>
      <c r="R143" s="6">
        <f t="shared" si="362"/>
        <v>33.037500000000001</v>
      </c>
      <c r="S143" s="6">
        <f t="shared" si="362"/>
        <v>37.432000000000002</v>
      </c>
      <c r="T143" s="6">
        <f t="shared" si="362"/>
        <v>45.148199999999996</v>
      </c>
      <c r="U143" s="6">
        <f t="shared" si="362"/>
        <v>40.449000000000005</v>
      </c>
      <c r="V143" s="6">
        <f t="shared" si="362"/>
        <v>33.523038499999991</v>
      </c>
      <c r="W143" s="6">
        <f t="shared" si="362"/>
        <v>20.396800000000006</v>
      </c>
      <c r="X143" s="6">
        <f t="shared" si="362"/>
        <v>18.745200000000001</v>
      </c>
      <c r="Y143" s="67">
        <f t="shared" ref="Y143" si="363">+SUM(K133:K143)+SUM(J144)</f>
        <v>18.113599999999998</v>
      </c>
      <c r="Z143" s="37"/>
      <c r="AA143" s="78"/>
      <c r="AB143" s="7"/>
    </row>
    <row r="144" spans="1:28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158">
        <f>+'[1]6.EXPORTACION VARIETAL'!I424/10000</f>
        <v>1.6295999999999999</v>
      </c>
      <c r="K144" s="214">
        <f>+'[1]6.EXPORTACION VARIETAL'!I436/10000</f>
        <v>1.4356</v>
      </c>
      <c r="L144" s="210"/>
      <c r="M144" s="7"/>
      <c r="N144" s="2"/>
      <c r="O144" s="42" t="s">
        <v>9</v>
      </c>
      <c r="P144" s="6">
        <f>+SUM('[1]6.EXPORTACION VARIETAL'!I317:I328)/10000</f>
        <v>39.125640000000011</v>
      </c>
      <c r="Q144" s="6">
        <f t="shared" ref="Q144:X144" si="364">+SUM(C133:C144)</f>
        <v>33.7087</v>
      </c>
      <c r="R144" s="6">
        <f t="shared" si="364"/>
        <v>33.227199999999996</v>
      </c>
      <c r="S144" s="6">
        <f t="shared" si="364"/>
        <v>37.770600000000002</v>
      </c>
      <c r="T144" s="6">
        <f t="shared" si="364"/>
        <v>45.222799999999992</v>
      </c>
      <c r="U144" s="6">
        <f t="shared" si="364"/>
        <v>41.056100000000008</v>
      </c>
      <c r="V144" s="6">
        <f t="shared" si="364"/>
        <v>31.281738499999996</v>
      </c>
      <c r="W144" s="6">
        <f t="shared" si="364"/>
        <v>20.173200000000005</v>
      </c>
      <c r="X144" s="6">
        <f t="shared" si="364"/>
        <v>19.0167</v>
      </c>
      <c r="Y144" s="67">
        <f t="shared" ref="Y144" si="365">+SUM(K133:K144)</f>
        <v>17.919599999999999</v>
      </c>
      <c r="Z144" s="37"/>
      <c r="AA144" s="78"/>
      <c r="AB144" s="7"/>
    </row>
    <row r="145" spans="1:28" ht="25.5" x14ac:dyDescent="0.25">
      <c r="A145" s="53" t="s">
        <v>13</v>
      </c>
      <c r="B145" s="215">
        <f>SUM(B133:B144)</f>
        <v>39.125640000000004</v>
      </c>
      <c r="C145" s="159">
        <f t="shared" ref="C145" si="366">SUM(C133:C144)</f>
        <v>33.7087</v>
      </c>
      <c r="D145" s="159">
        <f t="shared" ref="D145" si="367">SUM(D133:D144)</f>
        <v>33.227199999999996</v>
      </c>
      <c r="E145" s="159">
        <f t="shared" ref="E145" si="368">SUM(E133:E144)</f>
        <v>37.770600000000002</v>
      </c>
      <c r="F145" s="159">
        <f t="shared" ref="F145" si="369">SUM(F133:F144)</f>
        <v>45.222799999999992</v>
      </c>
      <c r="G145" s="159">
        <f t="shared" ref="G145:I145" si="370">SUM(G133:G144)</f>
        <v>41.056100000000008</v>
      </c>
      <c r="H145" s="159">
        <f t="shared" si="370"/>
        <v>31.281738499999996</v>
      </c>
      <c r="I145" s="159">
        <f t="shared" si="370"/>
        <v>20.173200000000005</v>
      </c>
      <c r="J145" s="159">
        <f t="shared" ref="J145:K145" si="371">SUM(J133:J144)</f>
        <v>19.0167</v>
      </c>
      <c r="K145" s="216">
        <f t="shared" si="371"/>
        <v>17.919599999999999</v>
      </c>
      <c r="L145" s="216"/>
      <c r="M145" s="56"/>
      <c r="N145" s="3"/>
      <c r="O145" s="43" t="s">
        <v>14</v>
      </c>
      <c r="P145" s="46">
        <f t="shared" ref="P145" si="372">+AVERAGE(P133:P144)</f>
        <v>40.092438083333398</v>
      </c>
      <c r="Q145" s="46">
        <f>+AVERAGE(Q133:Q144)</f>
        <v>36.297414083333337</v>
      </c>
      <c r="R145" s="46">
        <f t="shared" ref="R145:X145" si="373">+AVERAGE(R133:R144)</f>
        <v>32.593141666666668</v>
      </c>
      <c r="S145" s="46">
        <f t="shared" si="373"/>
        <v>36.466258333333336</v>
      </c>
      <c r="T145" s="46">
        <f t="shared" si="373"/>
        <v>42.415816666666665</v>
      </c>
      <c r="U145" s="46">
        <f t="shared" si="373"/>
        <v>41.933850000000007</v>
      </c>
      <c r="V145" s="226">
        <f t="shared" si="373"/>
        <v>36.938894374999997</v>
      </c>
      <c r="W145" s="226">
        <f t="shared" si="373"/>
        <v>24.798769124999996</v>
      </c>
      <c r="X145" s="226">
        <f t="shared" si="373"/>
        <v>18.739241666666668</v>
      </c>
      <c r="Y145" s="220">
        <f t="shared" ref="Y145:Z145" si="374">+AVERAGE(Y133:Y144)</f>
        <v>18.535091666666663</v>
      </c>
      <c r="Z145" s="220">
        <f t="shared" si="374"/>
        <v>18.238074999999998</v>
      </c>
      <c r="AA145" s="79">
        <f>+Z145/Y145-1</f>
        <v>-1.602455882108289E-2</v>
      </c>
      <c r="AB145" s="75">
        <f>+POWER(Z145/U145,0.2)-1</f>
        <v>-0.15339105653714069</v>
      </c>
    </row>
    <row r="146" spans="1:28" ht="25.5" x14ac:dyDescent="0.25">
      <c r="A146" s="57" t="s">
        <v>15</v>
      </c>
      <c r="B146" s="195">
        <f>+B145/B$163</f>
        <v>0.17968133177137818</v>
      </c>
      <c r="C146" s="58">
        <f t="shared" ref="C146:F146" si="375">+C145/C$163</f>
        <v>0.17204987648271777</v>
      </c>
      <c r="D146" s="58">
        <f t="shared" si="375"/>
        <v>0.171421171860208</v>
      </c>
      <c r="E146" s="58">
        <f t="shared" si="375"/>
        <v>0.17772777449964569</v>
      </c>
      <c r="F146" s="58">
        <f t="shared" si="375"/>
        <v>0.1742857693419404</v>
      </c>
      <c r="G146" s="58">
        <f t="shared" ref="G146:I146" si="376">+G145/G$163</f>
        <v>0.15337352953262581</v>
      </c>
      <c r="H146" s="58">
        <f t="shared" si="376"/>
        <v>0.13532300081976609</v>
      </c>
      <c r="I146" s="58">
        <f t="shared" si="376"/>
        <v>0.11189002018359923</v>
      </c>
      <c r="J146" s="58">
        <f t="shared" ref="J146:K146" si="377">+J145/J$163</f>
        <v>0.10388658991272996</v>
      </c>
      <c r="K146" s="189">
        <f t="shared" si="377"/>
        <v>0.10858803917255519</v>
      </c>
      <c r="L146" s="188"/>
      <c r="M146" s="59"/>
      <c r="N146" s="3"/>
      <c r="O146" s="44" t="s">
        <v>15</v>
      </c>
      <c r="P146" s="48">
        <f>+P145/P$163</f>
        <v>0.18553754088699603</v>
      </c>
      <c r="Q146" s="48">
        <f t="shared" ref="Q146" si="378">+Q145/Q$163</f>
        <v>0.17610006031618225</v>
      </c>
      <c r="R146" s="48">
        <f t="shared" ref="R146" si="379">+R145/R$163</f>
        <v>0.17002017849528564</v>
      </c>
      <c r="S146" s="48">
        <f t="shared" ref="S146" si="380">+S145/S$163</f>
        <v>0.17757759133996009</v>
      </c>
      <c r="T146" s="48">
        <f t="shared" ref="T146:X146" si="381">+T145/T$163</f>
        <v>0.17960453957630046</v>
      </c>
      <c r="U146" s="48">
        <f t="shared" si="381"/>
        <v>0.1577736060676122</v>
      </c>
      <c r="V146" s="58">
        <f t="shared" si="381"/>
        <v>0.1459356721074172</v>
      </c>
      <c r="W146" s="58">
        <f t="shared" si="381"/>
        <v>0.12366720446839766</v>
      </c>
      <c r="X146" s="58">
        <f t="shared" si="381"/>
        <v>0.10446278253604072</v>
      </c>
      <c r="Y146" s="189">
        <f t="shared" ref="Y146:Z146" si="382">+Y145/Y$163</f>
        <v>0.10623702642495637</v>
      </c>
      <c r="Z146" s="189">
        <f t="shared" si="382"/>
        <v>0.10987371322283554</v>
      </c>
      <c r="AA146" s="72"/>
      <c r="AB146" s="76"/>
    </row>
    <row r="147" spans="1:28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83">+D145/C145-1</f>
        <v>-1.4284146229311845E-2</v>
      </c>
      <c r="E147" s="62">
        <f t="shared" ref="E147" si="384">+E145/D145-1</f>
        <v>0.13673737179178524</v>
      </c>
      <c r="F147" s="62">
        <f t="shared" ref="F147:K147" si="385">+F145/E145-1</f>
        <v>0.19730160495199955</v>
      </c>
      <c r="G147" s="62">
        <f t="shared" si="385"/>
        <v>-9.2137152056042226E-2</v>
      </c>
      <c r="H147" s="62">
        <f t="shared" si="385"/>
        <v>-0.23807330701162577</v>
      </c>
      <c r="I147" s="62">
        <f t="shared" si="385"/>
        <v>-0.35511256831201987</v>
      </c>
      <c r="J147" s="62">
        <f t="shared" si="385"/>
        <v>-5.7328534887871263E-2</v>
      </c>
      <c r="K147" s="190">
        <f t="shared" si="385"/>
        <v>-5.7691397561091096E-2</v>
      </c>
      <c r="L147" s="187"/>
      <c r="M147" s="63"/>
      <c r="N147" s="2"/>
      <c r="O147" s="45" t="s">
        <v>12</v>
      </c>
      <c r="P147" s="49"/>
      <c r="Q147" s="50">
        <f>+Q145/P145-1</f>
        <v>-9.4656852549400594E-2</v>
      </c>
      <c r="R147" s="50">
        <f t="shared" ref="R147" si="386">+R145/Q145-1</f>
        <v>-0.10205334209655326</v>
      </c>
      <c r="S147" s="50">
        <f t="shared" ref="S147" si="387">+S145/R145-1</f>
        <v>0.11883225944517473</v>
      </c>
      <c r="T147" s="50">
        <f t="shared" ref="T147" si="388">+T145/S145-1</f>
        <v>0.16315242103944927</v>
      </c>
      <c r="U147" s="50">
        <f t="shared" ref="U147" si="389">+U145/T145-1</f>
        <v>-1.1362899610168786E-2</v>
      </c>
      <c r="V147" s="62">
        <f t="shared" ref="V147" si="390">+V145/U145-1</f>
        <v>-0.11911512119683765</v>
      </c>
      <c r="W147" s="62">
        <f t="shared" ref="W147" si="391">+W145/V145-1</f>
        <v>-0.3286542668753063</v>
      </c>
      <c r="X147" s="62">
        <f t="shared" ref="X147:Z147" si="392">+X145/W145-1</f>
        <v>-0.24434791209958207</v>
      </c>
      <c r="Y147" s="190">
        <f t="shared" si="392"/>
        <v>-1.0894250879060263E-2</v>
      </c>
      <c r="Z147" s="190">
        <f t="shared" si="392"/>
        <v>-1.602455882108289E-2</v>
      </c>
      <c r="AA147" s="73"/>
      <c r="AB147" s="52"/>
    </row>
    <row r="148" spans="1:2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8" ht="15.75" thickBot="1" x14ac:dyDescent="0.3">
      <c r="A149" s="279" t="s">
        <v>63</v>
      </c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1"/>
      <c r="N149" s="2"/>
      <c r="O149" s="279" t="s">
        <v>64</v>
      </c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1"/>
    </row>
    <row r="150" spans="1:28" ht="38.25" x14ac:dyDescent="0.25">
      <c r="A150" s="38"/>
      <c r="B150" s="191">
        <v>2016</v>
      </c>
      <c r="C150" s="39">
        <f>+B150+1</f>
        <v>2017</v>
      </c>
      <c r="D150" s="39">
        <f t="shared" ref="D150:G150" si="393">+C150+1</f>
        <v>2018</v>
      </c>
      <c r="E150" s="39">
        <f t="shared" si="393"/>
        <v>2019</v>
      </c>
      <c r="F150" s="39">
        <f t="shared" si="393"/>
        <v>2020</v>
      </c>
      <c r="G150" s="39">
        <f t="shared" si="393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94">+Q150+1</f>
        <v>2018</v>
      </c>
      <c r="S150" s="64">
        <f t="shared" si="394"/>
        <v>2019</v>
      </c>
      <c r="T150" s="64">
        <f t="shared" si="394"/>
        <v>2020</v>
      </c>
      <c r="U150" s="64">
        <f t="shared" si="394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192">
        <v>2026</v>
      </c>
      <c r="AA150" s="77" t="s">
        <v>16</v>
      </c>
      <c r="AB150" s="74" t="s">
        <v>21</v>
      </c>
    </row>
    <row r="151" spans="1:28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158">
        <f>+'[1]6.EXPORTACION VARIETAL'!J413/10000</f>
        <v>12.3485</v>
      </c>
      <c r="K151" s="214">
        <f>+'[1]6.EXPORTACION VARIETAL'!J425/10000</f>
        <v>10.307600000000001</v>
      </c>
      <c r="L151" s="214">
        <f>+'[1]6.EXPORTACION VARIETAL'!J437/10000</f>
        <v>10.5031</v>
      </c>
      <c r="M151" s="7">
        <f>+L151/K151-1</f>
        <v>1.896658776048743E-2</v>
      </c>
      <c r="N151" s="2"/>
      <c r="O151" s="42" t="s">
        <v>10</v>
      </c>
      <c r="P151" s="6">
        <f>+SUM('[1]6.EXPORTACION VARIETAL'!J306:J317)/10000</f>
        <v>220.25229199999998</v>
      </c>
      <c r="Q151" s="6">
        <f t="shared" ref="Q151:Z151" si="395">+SUM(C151)+SUM(B152:B162)</f>
        <v>218.66700999999998</v>
      </c>
      <c r="R151" s="6">
        <f t="shared" si="395"/>
        <v>192.06950000000001</v>
      </c>
      <c r="S151" s="6">
        <f t="shared" si="395"/>
        <v>197.08439999999996</v>
      </c>
      <c r="T151" s="6">
        <f t="shared" si="395"/>
        <v>215.55779999999999</v>
      </c>
      <c r="U151" s="6">
        <f t="shared" si="395"/>
        <v>258.89019999999999</v>
      </c>
      <c r="V151" s="6">
        <f t="shared" si="395"/>
        <v>264.4631</v>
      </c>
      <c r="W151" s="6">
        <f t="shared" si="395"/>
        <v>229.0514</v>
      </c>
      <c r="X151" s="6">
        <f t="shared" si="395"/>
        <v>178.58790000000002</v>
      </c>
      <c r="Y151" s="67">
        <f t="shared" si="395"/>
        <v>181.01159999999999</v>
      </c>
      <c r="Z151" s="37">
        <f t="shared" si="395"/>
        <v>165.21919999999997</v>
      </c>
      <c r="AA151" s="78">
        <f>+Z151/Y151-1</f>
        <v>-8.7245237321807112E-2</v>
      </c>
      <c r="AB151" s="7">
        <f>+POWER(Z151/U151,0.2)-1</f>
        <v>-8.5909951731090062E-2</v>
      </c>
    </row>
    <row r="152" spans="1:28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158">
        <f>+'[1]6.EXPORTACION VARIETAL'!J414/10000</f>
        <v>13.141400000000001</v>
      </c>
      <c r="K152" s="214">
        <f>+'[1]6.EXPORTACION VARIETAL'!J426/10000</f>
        <v>12.6523</v>
      </c>
      <c r="L152" s="214">
        <f>+'[1]6.EXPORTACION VARIETAL'!J438/10000</f>
        <v>12.3779</v>
      </c>
      <c r="M152" s="7">
        <f t="shared" ref="M152" si="396">+L152/K152-1</f>
        <v>-2.168775637631104E-2</v>
      </c>
      <c r="N152" s="2"/>
      <c r="O152" s="42" t="s">
        <v>11</v>
      </c>
      <c r="P152" s="6">
        <f>+SUM('[1]6.EXPORTACION VARIETAL'!J307:J318)/10000</f>
        <v>221.00599800000001</v>
      </c>
      <c r="Q152" s="6">
        <f t="shared" ref="Q152:Y152" si="397">+SUM(C151:C152)+SUM(B153:B162)</f>
        <v>213.93590399999999</v>
      </c>
      <c r="R152" s="6">
        <f t="shared" si="397"/>
        <v>193.46289999999999</v>
      </c>
      <c r="S152" s="6">
        <f t="shared" si="397"/>
        <v>199.08329999999998</v>
      </c>
      <c r="T152" s="6">
        <f t="shared" si="397"/>
        <v>218.08240000000001</v>
      </c>
      <c r="U152" s="6">
        <f t="shared" si="397"/>
        <v>260.74520000000001</v>
      </c>
      <c r="V152" s="6">
        <f t="shared" si="397"/>
        <v>263.69439999999997</v>
      </c>
      <c r="W152" s="6">
        <f t="shared" si="397"/>
        <v>222.7884</v>
      </c>
      <c r="X152" s="6">
        <f t="shared" si="397"/>
        <v>178.91380000000001</v>
      </c>
      <c r="Y152" s="67">
        <f t="shared" si="397"/>
        <v>180.52250000000001</v>
      </c>
      <c r="Z152" s="37">
        <f t="shared" ref="Z152" si="398">+SUM(L151:L152)+SUM(K153:K162)</f>
        <v>164.94480000000001</v>
      </c>
      <c r="AA152" s="78">
        <f>+Z152/Y152-1</f>
        <v>-8.6292290434710317E-2</v>
      </c>
      <c r="AB152" s="7">
        <f>+POWER(Z152/U152,0.2)-1</f>
        <v>-8.7517674073011253E-2</v>
      </c>
    </row>
    <row r="153" spans="1:28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158">
        <f>+'[1]6.EXPORTACION VARIETAL'!J415/10000</f>
        <v>13.539</v>
      </c>
      <c r="K153" s="214">
        <f>+'[1]6.EXPORTACION VARIETAL'!J427/10000</f>
        <v>13.4841</v>
      </c>
      <c r="L153" s="214">
        <f>+'[1]6.EXPORTACION VARIETAL'!J439/10000</f>
        <v>14.7384</v>
      </c>
      <c r="M153" s="7">
        <f t="shared" ref="M153" si="399">+L153/K153-1</f>
        <v>9.3020668787683336E-2</v>
      </c>
      <c r="N153" s="2"/>
      <c r="O153" s="42" t="s">
        <v>0</v>
      </c>
      <c r="P153" s="6">
        <f>+SUM('[1]6.EXPORTACION VARIETAL'!J308:J319)/10000</f>
        <v>218.70985300000004</v>
      </c>
      <c r="Q153" s="6">
        <f t="shared" ref="Q153:X153" si="400">+SUM(C151:C153)+SUM(B154:B162)</f>
        <v>210.86694900000001</v>
      </c>
      <c r="R153" s="6">
        <f t="shared" si="400"/>
        <v>192.61369999999999</v>
      </c>
      <c r="S153" s="6">
        <f t="shared" si="400"/>
        <v>200.15099999999995</v>
      </c>
      <c r="T153" s="6">
        <f t="shared" si="400"/>
        <v>218.87199999999999</v>
      </c>
      <c r="U153" s="6">
        <f t="shared" si="400"/>
        <v>267.34929999999997</v>
      </c>
      <c r="V153" s="6">
        <f t="shared" si="400"/>
        <v>261.53949999999998</v>
      </c>
      <c r="W153" s="6">
        <f t="shared" si="400"/>
        <v>218.8296</v>
      </c>
      <c r="X153" s="6">
        <f t="shared" si="400"/>
        <v>174.87090000000001</v>
      </c>
      <c r="Y153" s="67">
        <f t="shared" ref="Y153" si="401">+SUM(K151:K153)+SUM(J154:J162)</f>
        <v>180.4676</v>
      </c>
      <c r="Z153" s="37">
        <f t="shared" ref="Z153" si="402">+SUM(L151:L153)+SUM(K154:K162)</f>
        <v>166.19909999999999</v>
      </c>
      <c r="AA153" s="78">
        <f>+Z153/Y153-1</f>
        <v>-7.906405360297375E-2</v>
      </c>
      <c r="AB153" s="7">
        <f>+POWER(Z153/U153,0.2)-1</f>
        <v>-9.0694279503889863E-2</v>
      </c>
    </row>
    <row r="154" spans="1:28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158">
        <f>+'[1]6.EXPORTACION VARIETAL'!J416/10000</f>
        <v>17.133099999999999</v>
      </c>
      <c r="K154" s="214">
        <f>+'[1]6.EXPORTACION VARIETAL'!J428/10000</f>
        <v>14.8438</v>
      </c>
      <c r="L154" s="214">
        <f>+'[1]6.EXPORTACION VARIETAL'!J440/10000</f>
        <v>16.246600000000001</v>
      </c>
      <c r="M154" s="7">
        <f t="shared" ref="M154" si="403">+L154/K154-1</f>
        <v>9.4504102723022454E-2</v>
      </c>
      <c r="N154" s="2"/>
      <c r="O154" s="42" t="s">
        <v>1</v>
      </c>
      <c r="P154" s="6">
        <f>+SUM('[1]6.EXPORTACION VARIETAL'!J309:J320)/10000</f>
        <v>215.81585100000004</v>
      </c>
      <c r="Q154" s="6">
        <f t="shared" ref="Q154:X154" si="404">+SUM(C151:C154)+SUM(B155:B162)</f>
        <v>207.32515100000003</v>
      </c>
      <c r="R154" s="6">
        <f t="shared" si="404"/>
        <v>191.845</v>
      </c>
      <c r="S154" s="6">
        <f t="shared" si="404"/>
        <v>203.49129999999997</v>
      </c>
      <c r="T154" s="6">
        <f t="shared" si="404"/>
        <v>221.9622</v>
      </c>
      <c r="U154" s="6">
        <f t="shared" si="404"/>
        <v>268.00189999999998</v>
      </c>
      <c r="V154" s="6">
        <f t="shared" si="404"/>
        <v>261.89639999999997</v>
      </c>
      <c r="W154" s="6">
        <f t="shared" si="404"/>
        <v>210.91139999999999</v>
      </c>
      <c r="X154" s="6">
        <f t="shared" si="404"/>
        <v>177.95439999999999</v>
      </c>
      <c r="Y154" s="67">
        <f t="shared" ref="Y154" si="405">+SUM(K151:K154)+SUM(J155:J162)</f>
        <v>178.17830000000001</v>
      </c>
      <c r="Z154" s="37">
        <f t="shared" ref="Z154" si="406">+SUM(L151:L154)+SUM(K155:K162)</f>
        <v>167.6019</v>
      </c>
      <c r="AA154" s="78">
        <f>+Z154/Y154-1</f>
        <v>-5.9358518966675544E-2</v>
      </c>
      <c r="AB154" s="7">
        <f>+POWER(Z154/U154,0.2)-1</f>
        <v>-8.9608460760968067E-2</v>
      </c>
    </row>
    <row r="155" spans="1:28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158">
        <f>+'[1]6.EXPORTACION VARIETAL'!J417/10000</f>
        <v>15.6523</v>
      </c>
      <c r="K155" s="214">
        <f>+'[1]6.EXPORTACION VARIETAL'!J429/10000</f>
        <v>14.319599999999999</v>
      </c>
      <c r="L155" s="214"/>
      <c r="M155" s="7"/>
      <c r="N155" s="2"/>
      <c r="O155" s="42" t="s">
        <v>2</v>
      </c>
      <c r="P155" s="6">
        <f>+SUM('[1]6.EXPORTACION VARIETAL'!J310:J321)/10000</f>
        <v>215.96599900000012</v>
      </c>
      <c r="Q155" s="6">
        <f t="shared" ref="Q155:X155" si="407">+SUM(C151:C155)+SUM(B156:B162)</f>
        <v>204.96667300000001</v>
      </c>
      <c r="R155" s="6">
        <f t="shared" si="407"/>
        <v>192.14800000000002</v>
      </c>
      <c r="S155" s="6">
        <f t="shared" si="407"/>
        <v>205.9821</v>
      </c>
      <c r="T155" s="6">
        <f t="shared" si="407"/>
        <v>225.42620000000002</v>
      </c>
      <c r="U155" s="6">
        <f t="shared" si="407"/>
        <v>268.8972</v>
      </c>
      <c r="V155" s="6">
        <f t="shared" si="407"/>
        <v>258.22409999999996</v>
      </c>
      <c r="W155" s="6">
        <f t="shared" si="407"/>
        <v>208.00879999999998</v>
      </c>
      <c r="X155" s="6">
        <f t="shared" si="407"/>
        <v>177.30029999999999</v>
      </c>
      <c r="Y155" s="67">
        <f t="shared" ref="Y155" si="408">+SUM(K151:K155)+SUM(J156:J162)</f>
        <v>176.84559999999999</v>
      </c>
      <c r="Z155" s="37"/>
      <c r="AA155" s="78"/>
      <c r="AB155" s="7"/>
    </row>
    <row r="156" spans="1:28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158">
        <f>+'[1]6.EXPORTACION VARIETAL'!J418/10000</f>
        <v>10.7896</v>
      </c>
      <c r="K156" s="214">
        <f>+'[1]6.EXPORTACION VARIETAL'!J430/10000</f>
        <v>13.3476</v>
      </c>
      <c r="L156" s="214"/>
      <c r="M156" s="7"/>
      <c r="N156" s="2"/>
      <c r="O156" s="42" t="s">
        <v>3</v>
      </c>
      <c r="P156" s="6">
        <f>+SUM('[1]6.EXPORTACION VARIETAL'!J311:J322)/10000</f>
        <v>211.0622120000001</v>
      </c>
      <c r="Q156" s="6">
        <f t="shared" ref="Q156:X156" si="409">+SUM(C151:C156)+SUM(B157:B162)</f>
        <v>206.70466299999998</v>
      </c>
      <c r="R156" s="6">
        <f t="shared" si="409"/>
        <v>189.16500000000002</v>
      </c>
      <c r="S156" s="6">
        <f t="shared" si="409"/>
        <v>206.0352</v>
      </c>
      <c r="T156" s="6">
        <f t="shared" si="409"/>
        <v>231.75970000000001</v>
      </c>
      <c r="U156" s="6">
        <f t="shared" si="409"/>
        <v>271.23419999999999</v>
      </c>
      <c r="V156" s="6">
        <f t="shared" si="409"/>
        <v>257.71130000000005</v>
      </c>
      <c r="W156" s="6">
        <f t="shared" si="409"/>
        <v>198.5821</v>
      </c>
      <c r="X156" s="6">
        <f t="shared" si="409"/>
        <v>174.72070000000002</v>
      </c>
      <c r="Y156" s="67">
        <f t="shared" ref="Y156" si="410">+SUM(K151:K156)+SUM(J157:J162)</f>
        <v>179.40359999999998</v>
      </c>
      <c r="Z156" s="37"/>
      <c r="AA156" s="78"/>
      <c r="AB156" s="7"/>
    </row>
    <row r="157" spans="1:28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158">
        <f>+'[1]6.EXPORTACION VARIETAL'!J419/10000</f>
        <v>20.113700000000001</v>
      </c>
      <c r="K157" s="214">
        <f>+'[1]6.EXPORTACION VARIETAL'!J431/10000</f>
        <v>15.156000000000001</v>
      </c>
      <c r="L157" s="214"/>
      <c r="M157" s="7"/>
      <c r="N157" s="2"/>
      <c r="O157" s="42" t="s">
        <v>4</v>
      </c>
      <c r="P157" s="6">
        <f>+SUM('[1]6.EXPORTACION VARIETAL'!J312:J323)/10000</f>
        <v>209.82778800000014</v>
      </c>
      <c r="Q157" s="6">
        <f t="shared" ref="Q157:X157" si="411">+SUM(C151:C157)+SUM(B158:B162)</f>
        <v>207.44877600000001</v>
      </c>
      <c r="R157" s="6">
        <f t="shared" si="411"/>
        <v>192.2388</v>
      </c>
      <c r="S157" s="6">
        <f t="shared" si="411"/>
        <v>204.96940000000001</v>
      </c>
      <c r="T157" s="6">
        <f t="shared" si="411"/>
        <v>238.67080000000004</v>
      </c>
      <c r="U157" s="6">
        <f t="shared" si="411"/>
        <v>268.54399999999998</v>
      </c>
      <c r="V157" s="6">
        <f t="shared" si="411"/>
        <v>251.86340000000001</v>
      </c>
      <c r="W157" s="6">
        <f t="shared" si="411"/>
        <v>196.6584</v>
      </c>
      <c r="X157" s="6">
        <f t="shared" si="411"/>
        <v>180.06270000000001</v>
      </c>
      <c r="Y157" s="67">
        <f t="shared" ref="Y157" si="412">+SUM(K151:K157)+SUM(J158:J162)</f>
        <v>174.44589999999999</v>
      </c>
      <c r="Z157" s="37"/>
      <c r="AA157" s="78"/>
      <c r="AB157" s="7"/>
    </row>
    <row r="158" spans="1:28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158">
        <f>+'[1]6.EXPORTACION VARIETAL'!J420/10000</f>
        <v>18.259799999999998</v>
      </c>
      <c r="K158" s="214">
        <f>+'[1]6.EXPORTACION VARIETAL'!J432/10000</f>
        <v>14.7576</v>
      </c>
      <c r="L158" s="214"/>
      <c r="M158" s="7"/>
      <c r="N158" s="2"/>
      <c r="O158" s="42" t="s">
        <v>5</v>
      </c>
      <c r="P158" s="6">
        <f>+SUM('[1]6.EXPORTACION VARIETAL'!J313:J324)/10000</f>
        <v>215.70666800000015</v>
      </c>
      <c r="Q158" s="6">
        <f t="shared" ref="Q158:X158" si="413">+SUM(C151:C158)+SUM(B159:B162)</f>
        <v>205.13708699999998</v>
      </c>
      <c r="R158" s="6">
        <f t="shared" si="413"/>
        <v>190.66059999999999</v>
      </c>
      <c r="S158" s="6">
        <f t="shared" si="413"/>
        <v>206.73560000000003</v>
      </c>
      <c r="T158" s="6">
        <f t="shared" si="413"/>
        <v>241.77030000000002</v>
      </c>
      <c r="U158" s="6">
        <f t="shared" si="413"/>
        <v>266.40409999999997</v>
      </c>
      <c r="V158" s="6">
        <f t="shared" si="413"/>
        <v>251.6679</v>
      </c>
      <c r="W158" s="6">
        <f t="shared" si="413"/>
        <v>191.11009999999999</v>
      </c>
      <c r="X158" s="6">
        <f t="shared" si="413"/>
        <v>181.4787</v>
      </c>
      <c r="Y158" s="67">
        <f t="shared" ref="Y158" si="414">+SUM(K151:K158)+SUM(J159:J162)</f>
        <v>170.94370000000001</v>
      </c>
      <c r="Z158" s="37"/>
      <c r="AA158" s="78"/>
      <c r="AB158" s="7"/>
    </row>
    <row r="159" spans="1:28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158">
        <f>+'[1]6.EXPORTACION VARIETAL'!J421/10000</f>
        <v>14.902100000000001</v>
      </c>
      <c r="K159" s="214">
        <f>+'[1]6.EXPORTACION VARIETAL'!J433/10000</f>
        <v>15.724600000000001</v>
      </c>
      <c r="L159" s="214"/>
      <c r="M159" s="7"/>
      <c r="N159" s="2"/>
      <c r="O159" s="42" t="s">
        <v>6</v>
      </c>
      <c r="P159" s="6">
        <f>+SUM('[1]6.EXPORTACION VARIETAL'!J314:J325)/10000</f>
        <v>215.19171700000012</v>
      </c>
      <c r="Q159" s="6">
        <f t="shared" ref="Q159:X159" si="415">+SUM(C151:C159)+SUM(B160:B162)</f>
        <v>202.10667599999999</v>
      </c>
      <c r="R159" s="6">
        <f t="shared" si="415"/>
        <v>189.80310000000003</v>
      </c>
      <c r="S159" s="6">
        <f t="shared" si="415"/>
        <v>207.68270000000001</v>
      </c>
      <c r="T159" s="6">
        <f t="shared" si="415"/>
        <v>249.87510000000003</v>
      </c>
      <c r="U159" s="6">
        <f t="shared" si="415"/>
        <v>265.3322</v>
      </c>
      <c r="V159" s="6">
        <f t="shared" si="415"/>
        <v>250.25059999999999</v>
      </c>
      <c r="W159" s="6">
        <f t="shared" si="415"/>
        <v>185.82730000000001</v>
      </c>
      <c r="X159" s="6">
        <f t="shared" si="415"/>
        <v>180.40370000000001</v>
      </c>
      <c r="Y159" s="67">
        <f t="shared" ref="Y159" si="416">+SUM(K151:K159)+SUM(J160:J162)</f>
        <v>171.7662</v>
      </c>
      <c r="Z159" s="37"/>
      <c r="AA159" s="78"/>
      <c r="AB159" s="7"/>
    </row>
    <row r="160" spans="1:28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158">
        <f>+'[1]6.EXPORTACION VARIETAL'!J422/10000</f>
        <v>17.1434</v>
      </c>
      <c r="K160" s="214">
        <f>+'[1]6.EXPORTACION VARIETAL'!J434/10000</f>
        <v>13.7281</v>
      </c>
      <c r="L160" s="214"/>
      <c r="M160" s="7"/>
      <c r="N160" s="2"/>
      <c r="O160" s="42" t="s">
        <v>7</v>
      </c>
      <c r="P160" s="6">
        <f>+SUM('[1]6.EXPORTACION VARIETAL'!J315:J326)/10000</f>
        <v>215.8929170000001</v>
      </c>
      <c r="Q160" s="6">
        <f t="shared" ref="Q160:X160" si="417">+SUM(C151:C160)+SUM(B161:B162)</f>
        <v>200.42869999999999</v>
      </c>
      <c r="R160" s="6">
        <f t="shared" si="417"/>
        <v>190.6815</v>
      </c>
      <c r="S160" s="6">
        <f t="shared" si="417"/>
        <v>209.74439999999998</v>
      </c>
      <c r="T160" s="6">
        <f t="shared" si="417"/>
        <v>254.1551</v>
      </c>
      <c r="U160" s="6">
        <f t="shared" si="417"/>
        <v>262.24329999999998</v>
      </c>
      <c r="V160" s="6">
        <f t="shared" si="417"/>
        <v>245.87060000000002</v>
      </c>
      <c r="W160" s="6">
        <f t="shared" si="417"/>
        <v>183.4477</v>
      </c>
      <c r="X160" s="6">
        <f t="shared" si="417"/>
        <v>182.1138</v>
      </c>
      <c r="Y160" s="67">
        <f t="shared" ref="Y160" si="418">+SUM(K151:K160)+SUM(J161:J162)</f>
        <v>168.35090000000002</v>
      </c>
      <c r="Z160" s="37"/>
      <c r="AA160" s="78"/>
      <c r="AB160" s="7"/>
    </row>
    <row r="161" spans="1:28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158">
        <f>+'[1]6.EXPORTACION VARIETAL'!J423/10000</f>
        <v>15.065</v>
      </c>
      <c r="K161" s="214">
        <f>+'[1]6.EXPORTACION VARIETAL'!J435/10000</f>
        <v>13.385199999999999</v>
      </c>
      <c r="L161" s="214"/>
      <c r="M161" s="7"/>
      <c r="N161" s="2"/>
      <c r="O161" s="42" t="s">
        <v>8</v>
      </c>
      <c r="P161" s="6">
        <f>+SUM('[1]6.EXPORTACION VARIETAL'!J316:J327)/10000</f>
        <v>215.87466400000017</v>
      </c>
      <c r="Q161" s="6">
        <f t="shared" ref="Q161:X161" si="419">+SUM(C151:C161)+SUM(B162)</f>
        <v>199.9059</v>
      </c>
      <c r="R161" s="6">
        <f t="shared" si="419"/>
        <v>191.89750000000001</v>
      </c>
      <c r="S161" s="6">
        <f t="shared" si="419"/>
        <v>210.76849999999999</v>
      </c>
      <c r="T161" s="6">
        <f t="shared" si="419"/>
        <v>258.34070000000003</v>
      </c>
      <c r="U161" s="6">
        <f t="shared" si="419"/>
        <v>264.0908</v>
      </c>
      <c r="V161" s="6">
        <f t="shared" si="419"/>
        <v>239.06700000000001</v>
      </c>
      <c r="W161" s="6">
        <f t="shared" si="419"/>
        <v>180.82900000000001</v>
      </c>
      <c r="X161" s="6">
        <f t="shared" si="419"/>
        <v>183.18189999999998</v>
      </c>
      <c r="Y161" s="67">
        <f t="shared" ref="Y161" si="420">+SUM(K151:K161)+SUM(J162)</f>
        <v>166.6711</v>
      </c>
      <c r="Z161" s="37"/>
      <c r="AA161" s="78"/>
      <c r="AB161" s="7"/>
    </row>
    <row r="162" spans="1:28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158">
        <f>+'[1]6.EXPORTACION VARIETAL'!J424/10000</f>
        <v>14.964600000000001</v>
      </c>
      <c r="K162" s="214">
        <f>+'[1]6.EXPORTACION VARIETAL'!J436/10000</f>
        <v>13.3172</v>
      </c>
      <c r="L162" s="214"/>
      <c r="M162" s="7"/>
      <c r="N162" s="2"/>
      <c r="O162" s="42" t="s">
        <v>9</v>
      </c>
      <c r="P162" s="6">
        <f>+SUM('[1]6.EXPORTACION VARIETAL'!J317:J328)/10000</f>
        <v>217.750167</v>
      </c>
      <c r="Q162" s="6">
        <f t="shared" ref="Q162:X162" si="421">+SUM(C151:C162)</f>
        <v>195.92400000000001</v>
      </c>
      <c r="R162" s="6">
        <f t="shared" si="421"/>
        <v>193.83369999999999</v>
      </c>
      <c r="S162" s="6">
        <f t="shared" si="421"/>
        <v>212.51939999999999</v>
      </c>
      <c r="T162" s="6">
        <f t="shared" si="421"/>
        <v>259.47500000000002</v>
      </c>
      <c r="U162" s="6">
        <f t="shared" si="421"/>
        <v>267.68700000000001</v>
      </c>
      <c r="V162" s="6">
        <f t="shared" si="421"/>
        <v>231.1635</v>
      </c>
      <c r="W162" s="6">
        <f t="shared" si="421"/>
        <v>180.29490000000001</v>
      </c>
      <c r="X162" s="6">
        <f t="shared" si="421"/>
        <v>183.05249999999998</v>
      </c>
      <c r="Y162" s="67">
        <f t="shared" ref="Y162" si="422">+SUM(K151:K162)</f>
        <v>165.02370000000002</v>
      </c>
      <c r="Z162" s="37"/>
      <c r="AA162" s="78"/>
      <c r="AB162" s="7"/>
    </row>
    <row r="163" spans="1:28" ht="25.5" x14ac:dyDescent="0.25">
      <c r="A163" s="53" t="s">
        <v>13</v>
      </c>
      <c r="B163" s="215">
        <f>SUM(B151:B162)</f>
        <v>217.750167</v>
      </c>
      <c r="C163" s="159">
        <f t="shared" ref="C163:F163" si="423">SUM(C151:C162)</f>
        <v>195.92400000000001</v>
      </c>
      <c r="D163" s="159">
        <f t="shared" si="423"/>
        <v>193.83369999999999</v>
      </c>
      <c r="E163" s="159">
        <f t="shared" si="423"/>
        <v>212.51939999999999</v>
      </c>
      <c r="F163" s="159">
        <f t="shared" si="423"/>
        <v>259.47500000000002</v>
      </c>
      <c r="G163" s="159">
        <f t="shared" ref="G163:H163" si="424">SUM(G151:G162)</f>
        <v>267.68700000000001</v>
      </c>
      <c r="H163" s="159">
        <f t="shared" si="424"/>
        <v>231.1635</v>
      </c>
      <c r="I163" s="159">
        <f t="shared" ref="I163" si="425">SUM(I151:I162)</f>
        <v>180.29490000000001</v>
      </c>
      <c r="J163" s="159">
        <f t="shared" ref="J163:K163" si="426">SUM(J151:J162)</f>
        <v>183.05249999999998</v>
      </c>
      <c r="K163" s="216">
        <f t="shared" si="426"/>
        <v>165.02370000000002</v>
      </c>
      <c r="L163" s="216"/>
      <c r="M163" s="56"/>
      <c r="N163" s="3"/>
      <c r="O163" s="43" t="s">
        <v>14</v>
      </c>
      <c r="P163" s="46">
        <f t="shared" ref="P163" si="427">+AVERAGE(P151:P162)</f>
        <v>216.08801050000011</v>
      </c>
      <c r="Q163" s="46">
        <f>+AVERAGE(Q151:Q162)</f>
        <v>206.11812408333333</v>
      </c>
      <c r="R163" s="46">
        <f t="shared" ref="R163:X163" si="428">+AVERAGE(R151:R162)</f>
        <v>191.70160833333333</v>
      </c>
      <c r="S163" s="46">
        <f t="shared" si="428"/>
        <v>205.35394166666666</v>
      </c>
      <c r="T163" s="46">
        <f t="shared" si="428"/>
        <v>236.16227500000005</v>
      </c>
      <c r="U163" s="46">
        <f t="shared" si="428"/>
        <v>265.78494999999998</v>
      </c>
      <c r="V163" s="226">
        <f t="shared" si="428"/>
        <v>253.11765000000003</v>
      </c>
      <c r="W163" s="226">
        <f t="shared" si="428"/>
        <v>200.5282583333333</v>
      </c>
      <c r="X163" s="226">
        <f t="shared" si="428"/>
        <v>179.38677500000003</v>
      </c>
      <c r="Y163" s="220">
        <f t="shared" ref="Y163:Z163" si="429">+AVERAGE(Y151:Y162)</f>
        <v>174.46922500000002</v>
      </c>
      <c r="Z163" s="197">
        <f t="shared" si="429"/>
        <v>165.99124999999998</v>
      </c>
      <c r="AA163" s="79">
        <f>+Z163/Y163-1</f>
        <v>-4.8592953857621857E-2</v>
      </c>
      <c r="AB163" s="75">
        <f>+POWER(Z163/U163,0.2)-1</f>
        <v>-8.9854215364725154E-2</v>
      </c>
    </row>
    <row r="164" spans="1:28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K164" si="430">+D163/C163-1</f>
        <v>-1.0668932851513935E-2</v>
      </c>
      <c r="E164" s="62">
        <f t="shared" si="430"/>
        <v>9.6400677487970432E-2</v>
      </c>
      <c r="F164" s="62">
        <f t="shared" si="430"/>
        <v>0.22094735821764999</v>
      </c>
      <c r="G164" s="62">
        <f t="shared" si="430"/>
        <v>3.1648521052124456E-2</v>
      </c>
      <c r="H164" s="62">
        <f t="shared" si="430"/>
        <v>-0.13644106736599093</v>
      </c>
      <c r="I164" s="62">
        <f t="shared" si="430"/>
        <v>-0.22005463665327785</v>
      </c>
      <c r="J164" s="62">
        <f t="shared" si="430"/>
        <v>1.5294941787038718E-2</v>
      </c>
      <c r="K164" s="190">
        <f t="shared" si="430"/>
        <v>-9.8489777522841604E-2</v>
      </c>
      <c r="L164" s="187"/>
      <c r="M164" s="63"/>
      <c r="N164" s="3"/>
      <c r="O164" s="45" t="s">
        <v>12</v>
      </c>
      <c r="P164" s="49"/>
      <c r="Q164" s="50">
        <f>+Q163/P163-1</f>
        <v>-4.6138082319318596E-2</v>
      </c>
      <c r="R164" s="50">
        <f t="shared" ref="R164:V164" si="431">+R163/Q163-1</f>
        <v>-6.9942979609941669E-2</v>
      </c>
      <c r="S164" s="50">
        <f t="shared" si="431"/>
        <v>7.1216582124832728E-2</v>
      </c>
      <c r="T164" s="50">
        <f t="shared" si="431"/>
        <v>0.15002552706459316</v>
      </c>
      <c r="U164" s="50">
        <f t="shared" si="431"/>
        <v>0.12543356046176268</v>
      </c>
      <c r="V164" s="62">
        <f t="shared" si="431"/>
        <v>-4.7659959677927466E-2</v>
      </c>
      <c r="W164" s="62">
        <f t="shared" ref="W164" si="432">+W163/V163-1</f>
        <v>-0.20776659259702646</v>
      </c>
      <c r="X164" s="50">
        <f t="shared" ref="X164:Z164" si="433">+X163/W163-1</f>
        <v>-0.10542894806471759</v>
      </c>
      <c r="Y164" s="70">
        <f t="shared" si="433"/>
        <v>-2.7413113369143316E-2</v>
      </c>
      <c r="Z164" s="73">
        <f t="shared" si="433"/>
        <v>-4.8592953857621857E-2</v>
      </c>
      <c r="AA164" s="73"/>
      <c r="AB164" s="52"/>
    </row>
    <row r="165" spans="1:28" ht="15.75" thickBot="1" x14ac:dyDescent="0.3"/>
    <row r="166" spans="1:28" ht="15.75" thickBot="1" x14ac:dyDescent="0.3">
      <c r="A166" s="282" t="s">
        <v>65</v>
      </c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4"/>
      <c r="N166" s="2"/>
      <c r="O166" s="282" t="s">
        <v>66</v>
      </c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4"/>
    </row>
    <row r="167" spans="1:28" ht="38.25" x14ac:dyDescent="0.25">
      <c r="A167" s="86"/>
      <c r="B167" s="102">
        <v>2016</v>
      </c>
      <c r="C167" s="82">
        <f>+B167+1</f>
        <v>2017</v>
      </c>
      <c r="D167" s="82">
        <f t="shared" ref="D167" si="434">+C167+1</f>
        <v>2018</v>
      </c>
      <c r="E167" s="82">
        <f t="shared" ref="E167" si="435">+D167+1</f>
        <v>2019</v>
      </c>
      <c r="F167" s="82">
        <f t="shared" ref="F167" si="436">+E167+1</f>
        <v>2020</v>
      </c>
      <c r="G167" s="82">
        <f t="shared" ref="G167" si="437">+F167+1</f>
        <v>2021</v>
      </c>
      <c r="H167" s="82">
        <v>2022</v>
      </c>
      <c r="I167" s="82">
        <v>2023</v>
      </c>
      <c r="J167" s="82">
        <v>2024</v>
      </c>
      <c r="K167" s="103">
        <v>2025</v>
      </c>
      <c r="L167" s="87">
        <v>2026</v>
      </c>
      <c r="M167" s="112" t="s">
        <v>16</v>
      </c>
      <c r="N167" s="2"/>
      <c r="O167" s="86"/>
      <c r="P167" s="102">
        <v>2016</v>
      </c>
      <c r="Q167" s="82">
        <f>+P167+1</f>
        <v>2017</v>
      </c>
      <c r="R167" s="82">
        <f t="shared" ref="R167" si="438">+Q167+1</f>
        <v>2018</v>
      </c>
      <c r="S167" s="82">
        <f t="shared" ref="S167" si="439">+R167+1</f>
        <v>2019</v>
      </c>
      <c r="T167" s="82">
        <f t="shared" ref="T167" si="440">+S167+1</f>
        <v>2020</v>
      </c>
      <c r="U167" s="82">
        <f t="shared" ref="U167" si="441">+T167+1</f>
        <v>2021</v>
      </c>
      <c r="V167" s="82">
        <v>2022</v>
      </c>
      <c r="W167" s="82">
        <v>2023</v>
      </c>
      <c r="X167" s="82">
        <v>2024</v>
      </c>
      <c r="Y167" s="103">
        <v>2025</v>
      </c>
      <c r="Z167" s="87">
        <v>2026</v>
      </c>
      <c r="AA167" s="116" t="s">
        <v>16</v>
      </c>
      <c r="AB167" s="112" t="s">
        <v>21</v>
      </c>
    </row>
    <row r="168" spans="1:28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6">
        <f>+'[1]6.EXPORTACION VARIETAL'!M413/1000</f>
        <v>27.728999999999999</v>
      </c>
      <c r="K168" s="105">
        <f>+'[1]6.EXPORTACION VARIETAL'!M425/1000</f>
        <v>23.417000000000002</v>
      </c>
      <c r="L168" s="90">
        <f>+'[1]6.EXPORTACION VARIETAL'!M437/1000</f>
        <v>22.780999999999999</v>
      </c>
      <c r="M168" s="113">
        <f>+L168/K168-1</f>
        <v>-2.7159755733014546E-2</v>
      </c>
      <c r="N168" s="2"/>
      <c r="O168" s="89" t="s">
        <v>10</v>
      </c>
      <c r="P168" s="104">
        <f>+SUM('[1]6.EXPORTACION VARIETAL'!M306:M317)/1000</f>
        <v>454.83640000000003</v>
      </c>
      <c r="Q168" s="6">
        <f t="shared" ref="Q168:Z168" si="442">+SUM(C168)+SUM(B169:B179)</f>
        <v>486.27804000000003</v>
      </c>
      <c r="R168" s="6">
        <f t="shared" si="442"/>
        <v>475.75100000000003</v>
      </c>
      <c r="S168" s="6">
        <f t="shared" si="442"/>
        <v>486.10700000000003</v>
      </c>
      <c r="T168" s="6">
        <f t="shared" si="442"/>
        <v>475.99500000000006</v>
      </c>
      <c r="U168" s="6">
        <f t="shared" si="442"/>
        <v>462.42500000000001</v>
      </c>
      <c r="V168" s="6">
        <f t="shared" si="442"/>
        <v>528.22199999999998</v>
      </c>
      <c r="W168" s="6">
        <f t="shared" si="442"/>
        <v>489.85046999999992</v>
      </c>
      <c r="X168" s="6">
        <f t="shared" si="442"/>
        <v>419.78300000000002</v>
      </c>
      <c r="Y168" s="105">
        <f t="shared" si="442"/>
        <v>430.79700000000003</v>
      </c>
      <c r="Z168" s="90">
        <f t="shared" si="442"/>
        <v>392.74299999999994</v>
      </c>
      <c r="AA168" s="117">
        <f>+Z168/Y168-1</f>
        <v>-8.8333948472250512E-2</v>
      </c>
      <c r="AB168" s="113">
        <f>+POWER(Z168/U168,0.2)-1</f>
        <v>-3.2138020992264482E-2</v>
      </c>
    </row>
    <row r="169" spans="1:28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6">
        <f>+'[1]6.EXPORTACION VARIETAL'!M414/1000</f>
        <v>31.367000000000001</v>
      </c>
      <c r="K169" s="105">
        <f>+'[1]6.EXPORTACION VARIETAL'!M426/1000</f>
        <v>30.861000000000001</v>
      </c>
      <c r="L169" s="90">
        <f>+'[1]6.EXPORTACION VARIETAL'!M438/1000</f>
        <v>26.306999999999999</v>
      </c>
      <c r="M169" s="113">
        <f>+L169/K169-1</f>
        <v>-0.14756488772236809</v>
      </c>
      <c r="N169" s="2"/>
      <c r="O169" s="89" t="s">
        <v>11</v>
      </c>
      <c r="P169" s="104">
        <f>+SUM('[1]6.EXPORTACION VARIETAL'!M307:M318)/1000</f>
        <v>457.24288000000001</v>
      </c>
      <c r="Q169" s="6">
        <f t="shared" ref="Q169:Y169" si="443">+SUM(C168:C169)+SUM(B170:B179)</f>
        <v>478.91455999999999</v>
      </c>
      <c r="R169" s="6">
        <f t="shared" si="443"/>
        <v>482.476</v>
      </c>
      <c r="S169" s="6">
        <f t="shared" si="443"/>
        <v>488.26600000000002</v>
      </c>
      <c r="T169" s="6">
        <f t="shared" si="443"/>
        <v>471.97900000000004</v>
      </c>
      <c r="U169" s="6">
        <f t="shared" si="443"/>
        <v>469.22599999999994</v>
      </c>
      <c r="V169" s="6">
        <f t="shared" si="443"/>
        <v>530.71720000000005</v>
      </c>
      <c r="W169" s="6">
        <f t="shared" si="443"/>
        <v>476.55926999999997</v>
      </c>
      <c r="X169" s="6">
        <f t="shared" si="443"/>
        <v>422.60399999999998</v>
      </c>
      <c r="Y169" s="105">
        <f t="shared" si="443"/>
        <v>430.291</v>
      </c>
      <c r="Z169" s="90">
        <f t="shared" ref="Z169" si="444">+SUM(L168:L169)+SUM(K170:K179)</f>
        <v>388.18899999999996</v>
      </c>
      <c r="AA169" s="117">
        <f>+Z169/Y169-1</f>
        <v>-9.7845411593549536E-2</v>
      </c>
      <c r="AB169" s="113">
        <f>+POWER(Z169/U169,0.2)-1</f>
        <v>-3.7208535939683762E-2</v>
      </c>
    </row>
    <row r="170" spans="1:28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6">
        <f>+'[1]6.EXPORTACION VARIETAL'!M415/1000</f>
        <v>34.823</v>
      </c>
      <c r="K170" s="105">
        <f>+'[1]6.EXPORTACION VARIETAL'!M427/1000</f>
        <v>31.649000000000001</v>
      </c>
      <c r="L170" s="90">
        <f>+'[1]6.EXPORTACION VARIETAL'!M439/1000</f>
        <v>31.091000000000001</v>
      </c>
      <c r="M170" s="113">
        <f>+L170/K170-1</f>
        <v>-1.7630888811652756E-2</v>
      </c>
      <c r="N170" s="2"/>
      <c r="O170" s="89" t="s">
        <v>0</v>
      </c>
      <c r="P170" s="104">
        <f>+SUM('[1]6.EXPORTACION VARIETAL'!M308:M319)/1000</f>
        <v>455.79307000000006</v>
      </c>
      <c r="Q170" s="6">
        <f t="shared" ref="Q170:X170" si="445">+SUM(C168:C170)+SUM(B171:B179)</f>
        <v>478.27336999999994</v>
      </c>
      <c r="R170" s="6">
        <f t="shared" si="445"/>
        <v>483.15700000000004</v>
      </c>
      <c r="S170" s="6">
        <f t="shared" si="445"/>
        <v>484.33100000000002</v>
      </c>
      <c r="T170" s="6">
        <f t="shared" si="445"/>
        <v>469.524</v>
      </c>
      <c r="U170" s="6">
        <f t="shared" si="445"/>
        <v>478.97199999999998</v>
      </c>
      <c r="V170" s="6">
        <f t="shared" si="445"/>
        <v>531.87940000000003</v>
      </c>
      <c r="W170" s="6">
        <f t="shared" si="445"/>
        <v>470.82706999999999</v>
      </c>
      <c r="X170" s="6">
        <f t="shared" si="445"/>
        <v>417.42399999999998</v>
      </c>
      <c r="Y170" s="105">
        <f t="shared" ref="Y170" si="446">+SUM(K168:K170)+SUM(J171:J179)</f>
        <v>427.11700000000002</v>
      </c>
      <c r="Z170" s="90">
        <f t="shared" ref="Z170" si="447">+SUM(L168:L170)+SUM(K171:K179)</f>
        <v>387.63099999999997</v>
      </c>
      <c r="AA170" s="117">
        <f>+Z170/Y170-1</f>
        <v>-9.2447736802796499E-2</v>
      </c>
      <c r="AB170" s="113">
        <f>+POWER(Z170/U170,0.2)-1</f>
        <v>-4.1434762639366185E-2</v>
      </c>
    </row>
    <row r="171" spans="1:28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6">
        <f>+'[1]6.EXPORTACION VARIETAL'!M416/1000</f>
        <v>39.587000000000003</v>
      </c>
      <c r="K171" s="105">
        <f>+'[1]6.EXPORTACION VARIETAL'!M428/1000</f>
        <v>35.414000000000001</v>
      </c>
      <c r="L171" s="90">
        <f>+'[1]6.EXPORTACION VARIETAL'!M440/1000</f>
        <v>35.756999999999998</v>
      </c>
      <c r="M171" s="113">
        <f>+L171/K171-1</f>
        <v>9.685435138645726E-3</v>
      </c>
      <c r="N171" s="2"/>
      <c r="O171" s="89" t="s">
        <v>1</v>
      </c>
      <c r="P171" s="104">
        <f>+SUM('[1]6.EXPORTACION VARIETAL'!M309:M320)/1000</f>
        <v>455.0785800000001</v>
      </c>
      <c r="Q171" s="6">
        <f t="shared" ref="Q171:X171" si="448">+SUM(C168:C171)+SUM(B172:B179)</f>
        <v>474.60085999999995</v>
      </c>
      <c r="R171" s="6">
        <f t="shared" si="448"/>
        <v>483.19299999999998</v>
      </c>
      <c r="S171" s="6">
        <f t="shared" si="448"/>
        <v>488.48400000000004</v>
      </c>
      <c r="T171" s="6">
        <f t="shared" si="448"/>
        <v>465.88799999999998</v>
      </c>
      <c r="U171" s="6">
        <f t="shared" si="448"/>
        <v>483.64600000000002</v>
      </c>
      <c r="V171" s="6">
        <f t="shared" si="448"/>
        <v>531.54279999999994</v>
      </c>
      <c r="W171" s="6">
        <f t="shared" si="448"/>
        <v>461.11766999999998</v>
      </c>
      <c r="X171" s="6">
        <f t="shared" si="448"/>
        <v>424.35100000000006</v>
      </c>
      <c r="Y171" s="105">
        <f t="shared" ref="Y171" si="449">+SUM(K168:K171)+SUM(J172:J179)</f>
        <v>422.94399999999996</v>
      </c>
      <c r="Z171" s="90">
        <f t="shared" ref="Z171" si="450">+SUM(L168:L171)+SUM(K172:K179)</f>
        <v>387.97399999999993</v>
      </c>
      <c r="AA171" s="117">
        <f>+Z171/Y171-1</f>
        <v>-8.2682340924566944E-2</v>
      </c>
      <c r="AB171" s="113">
        <f>+POWER(Z171/U171,0.2)-1</f>
        <v>-4.3125448627141738E-2</v>
      </c>
    </row>
    <row r="172" spans="1:28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6">
        <f>+'[1]6.EXPORTACION VARIETAL'!M417/1000</f>
        <v>37.151000000000003</v>
      </c>
      <c r="K172" s="105">
        <f>+'[1]6.EXPORTACION VARIETAL'!M429/1000</f>
        <v>34.326999999999998</v>
      </c>
      <c r="L172" s="90"/>
      <c r="M172" s="113"/>
      <c r="N172" s="2"/>
      <c r="O172" s="89" t="s">
        <v>2</v>
      </c>
      <c r="P172" s="104">
        <f>+SUM('[1]6.EXPORTACION VARIETAL'!M310:M321)/1000</f>
        <v>460.1773037018001</v>
      </c>
      <c r="Q172" s="6">
        <f t="shared" ref="Q172:X172" si="451">+SUM(C168:C172)+SUM(B173:B179)</f>
        <v>474.15642000000003</v>
      </c>
      <c r="R172" s="6">
        <f t="shared" si="451"/>
        <v>486.63400000000001</v>
      </c>
      <c r="S172" s="6">
        <f t="shared" si="451"/>
        <v>488.71899999999999</v>
      </c>
      <c r="T172" s="6">
        <f t="shared" si="451"/>
        <v>457.78800000000001</v>
      </c>
      <c r="U172" s="6">
        <f t="shared" si="451"/>
        <v>492.44</v>
      </c>
      <c r="V172" s="6">
        <f t="shared" si="451"/>
        <v>531.23599999999999</v>
      </c>
      <c r="W172" s="6">
        <f t="shared" si="451"/>
        <v>454.62046999999995</v>
      </c>
      <c r="X172" s="6">
        <f t="shared" si="451"/>
        <v>423.10700000000003</v>
      </c>
      <c r="Y172" s="105">
        <f t="shared" ref="Y172" si="452">+SUM(K168:K172)+SUM(J173:J179)</f>
        <v>420.11999999999995</v>
      </c>
      <c r="Z172" s="90"/>
      <c r="AA172" s="117"/>
      <c r="AB172" s="113"/>
    </row>
    <row r="173" spans="1:28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6">
        <f>+'[1]6.EXPORTACION VARIETAL'!M418/1000</f>
        <v>24.837</v>
      </c>
      <c r="K173" s="105">
        <f>+'[1]6.EXPORTACION VARIETAL'!M430/1000</f>
        <v>32.933</v>
      </c>
      <c r="L173" s="90"/>
      <c r="M173" s="113"/>
      <c r="N173" s="2"/>
      <c r="O173" s="89" t="s">
        <v>3</v>
      </c>
      <c r="P173" s="104">
        <f>+SUM('[1]6.EXPORTACION VARIETAL'!M311:M322)/1000</f>
        <v>452.65791370180011</v>
      </c>
      <c r="Q173" s="6">
        <f t="shared" ref="Q173:X173" si="453">+SUM(C168:C173)+SUM(B174:B179)</f>
        <v>478.66609000000005</v>
      </c>
      <c r="R173" s="6">
        <f t="shared" si="453"/>
        <v>484.52600000000001</v>
      </c>
      <c r="S173" s="6">
        <f t="shared" si="453"/>
        <v>487.887</v>
      </c>
      <c r="T173" s="6">
        <f t="shared" si="453"/>
        <v>455.60300000000001</v>
      </c>
      <c r="U173" s="6">
        <f t="shared" si="453"/>
        <v>506.142</v>
      </c>
      <c r="V173" s="6">
        <f t="shared" si="453"/>
        <v>530.99596999999994</v>
      </c>
      <c r="W173" s="6">
        <f t="shared" si="453"/>
        <v>440.24450000000002</v>
      </c>
      <c r="X173" s="6">
        <f t="shared" si="453"/>
        <v>414.20800000000003</v>
      </c>
      <c r="Y173" s="105">
        <f t="shared" ref="Y173" si="454">+SUM(K168:K173)+SUM(J174:J179)</f>
        <v>428.21600000000001</v>
      </c>
      <c r="Z173" s="90"/>
      <c r="AA173" s="117"/>
      <c r="AB173" s="113"/>
    </row>
    <row r="174" spans="1:28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6">
        <f>+'[1]6.EXPORTACION VARIETAL'!M419/1000</f>
        <v>46.392000000000003</v>
      </c>
      <c r="K174" s="105">
        <f>+'[1]6.EXPORTACION VARIETAL'!M431/1000</f>
        <v>38.177999999999997</v>
      </c>
      <c r="L174" s="90"/>
      <c r="M174" s="113"/>
      <c r="N174" s="2"/>
      <c r="O174" s="89" t="s">
        <v>4</v>
      </c>
      <c r="P174" s="104">
        <f>+SUM('[1]6.EXPORTACION VARIETAL'!M312:M323)/1000</f>
        <v>450.38319370180005</v>
      </c>
      <c r="Q174" s="6">
        <f t="shared" ref="Q174:X174" si="455">+SUM(C168:C174)+SUM(B175:B179)</f>
        <v>483.17200000000003</v>
      </c>
      <c r="R174" s="6">
        <f t="shared" si="455"/>
        <v>490.774</v>
      </c>
      <c r="S174" s="6">
        <f t="shared" si="455"/>
        <v>481.35599999999999</v>
      </c>
      <c r="T174" s="6">
        <f t="shared" si="455"/>
        <v>460.56399999999996</v>
      </c>
      <c r="U174" s="6">
        <f t="shared" si="455"/>
        <v>510.37099999999998</v>
      </c>
      <c r="V174" s="6">
        <f t="shared" si="455"/>
        <v>520.14122999999995</v>
      </c>
      <c r="W174" s="6">
        <f t="shared" si="455"/>
        <v>435.84123999999997</v>
      </c>
      <c r="X174" s="6">
        <f t="shared" si="455"/>
        <v>427.94799999999998</v>
      </c>
      <c r="Y174" s="105">
        <f t="shared" ref="Y174" si="456">+SUM(K168:K174)+SUM(J175:J179)</f>
        <v>420.00200000000001</v>
      </c>
      <c r="Z174" s="90"/>
      <c r="AA174" s="117"/>
      <c r="AB174" s="113"/>
    </row>
    <row r="175" spans="1:28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6">
        <f>+'[1]6.EXPORTACION VARIETAL'!M420/1000</f>
        <v>44.692</v>
      </c>
      <c r="K175" s="105">
        <f>+'[1]6.EXPORTACION VARIETAL'!M432/1000</f>
        <v>34.058</v>
      </c>
      <c r="L175" s="90"/>
      <c r="M175" s="113"/>
      <c r="N175" s="2"/>
      <c r="O175" s="89" t="s">
        <v>5</v>
      </c>
      <c r="P175" s="104">
        <f>+SUM('[1]6.EXPORTACION VARIETAL'!M313:M324)/1000</f>
        <v>466.34893370180009</v>
      </c>
      <c r="Q175" s="6">
        <f t="shared" ref="Q175:X175" si="457">+SUM(C168:C175)+SUM(B176:B179)</f>
        <v>482.21435000000002</v>
      </c>
      <c r="R175" s="6">
        <f t="shared" si="457"/>
        <v>488.65599999999995</v>
      </c>
      <c r="S175" s="6">
        <f t="shared" si="457"/>
        <v>481.11799999999999</v>
      </c>
      <c r="T175" s="6">
        <f t="shared" si="457"/>
        <v>452.44899999999996</v>
      </c>
      <c r="U175" s="6">
        <f t="shared" si="457"/>
        <v>515.31000000000006</v>
      </c>
      <c r="V175" s="6">
        <f t="shared" si="457"/>
        <v>523.56740999999988</v>
      </c>
      <c r="W175" s="6">
        <f t="shared" si="457"/>
        <v>427.43205999999998</v>
      </c>
      <c r="X175" s="6">
        <f t="shared" si="457"/>
        <v>432.64800000000002</v>
      </c>
      <c r="Y175" s="105">
        <f t="shared" ref="Y175" si="458">+SUM(K168:K175)+SUM(J176:J179)</f>
        <v>409.36799999999999</v>
      </c>
      <c r="Z175" s="105"/>
      <c r="AA175" s="117"/>
      <c r="AB175" s="113"/>
    </row>
    <row r="176" spans="1:28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6">
        <f>+'[1]6.EXPORTACION VARIETAL'!M421/1000</f>
        <v>38.902999999999999</v>
      </c>
      <c r="K176" s="105">
        <f>+'[1]6.EXPORTACION VARIETAL'!M433/1000</f>
        <v>35.857999999999997</v>
      </c>
      <c r="L176" s="90"/>
      <c r="M176" s="113"/>
      <c r="N176" s="2"/>
      <c r="O176" s="89" t="s">
        <v>6</v>
      </c>
      <c r="P176" s="104">
        <f>+SUM('[1]6.EXPORTACION VARIETAL'!M314:M325)/1000</f>
        <v>467.68778370180013</v>
      </c>
      <c r="Q176" s="6">
        <f t="shared" ref="Q176:X176" si="459">+SUM(C168:C176)+SUM(B177:B179)</f>
        <v>478.34228000000007</v>
      </c>
      <c r="R176" s="6">
        <f t="shared" si="459"/>
        <v>484.43900000000002</v>
      </c>
      <c r="S176" s="6">
        <f t="shared" si="459"/>
        <v>481.37099999999998</v>
      </c>
      <c r="T176" s="6">
        <f t="shared" si="459"/>
        <v>457.29399999999998</v>
      </c>
      <c r="U176" s="6">
        <f t="shared" si="459"/>
        <v>523.84500000000003</v>
      </c>
      <c r="V176" s="6">
        <f t="shared" si="459"/>
        <v>518.31572999999992</v>
      </c>
      <c r="W176" s="6">
        <f t="shared" si="459"/>
        <v>420.93974000000003</v>
      </c>
      <c r="X176" s="6">
        <f t="shared" si="459"/>
        <v>433.66800000000006</v>
      </c>
      <c r="Y176" s="105">
        <f t="shared" ref="Y176" si="460">+SUM(K168:K176)+SUM(J177:J179)</f>
        <v>406.32299999999998</v>
      </c>
      <c r="Z176" s="105"/>
      <c r="AA176" s="117"/>
      <c r="AB176" s="113"/>
    </row>
    <row r="177" spans="1:28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6">
        <f>+'[1]6.EXPORTACION VARIETAL'!M422/1000</f>
        <v>39.484999999999999</v>
      </c>
      <c r="K177" s="105">
        <f>+'[1]6.EXPORTACION VARIETAL'!M434/1000</f>
        <v>32.866</v>
      </c>
      <c r="L177" s="90"/>
      <c r="M177" s="113"/>
      <c r="N177" s="2"/>
      <c r="O177" s="89" t="s">
        <v>7</v>
      </c>
      <c r="P177" s="104">
        <f>+SUM('[1]6.EXPORTACION VARIETAL'!M315:M326)/1000</f>
        <v>470.24577370180003</v>
      </c>
      <c r="Q177" s="6">
        <f t="shared" ref="Q177:X177" si="461">+SUM(C168:C177)+SUM(B178:B179)</f>
        <v>481.37200000000007</v>
      </c>
      <c r="R177" s="6">
        <f t="shared" si="461"/>
        <v>482.31100000000004</v>
      </c>
      <c r="S177" s="6">
        <f t="shared" si="461"/>
        <v>481.423</v>
      </c>
      <c r="T177" s="6">
        <f t="shared" si="461"/>
        <v>457.83999999999992</v>
      </c>
      <c r="U177" s="6">
        <f t="shared" si="461"/>
        <v>523.65000000000009</v>
      </c>
      <c r="V177" s="6">
        <f t="shared" si="461"/>
        <v>510.33846999999992</v>
      </c>
      <c r="W177" s="6">
        <f t="shared" si="461"/>
        <v>422.47199999999998</v>
      </c>
      <c r="X177" s="6">
        <f t="shared" si="461"/>
        <v>433.79200000000003</v>
      </c>
      <c r="Y177" s="105">
        <f t="shared" ref="Y177" si="462">+SUM(K168:K177)+SUM(J178:J179)</f>
        <v>399.70399999999995</v>
      </c>
      <c r="Z177" s="90"/>
      <c r="AA177" s="117"/>
      <c r="AB177" s="113"/>
    </row>
    <row r="178" spans="1:28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6">
        <f>+'[1]6.EXPORTACION VARIETAL'!M423/1000</f>
        <v>36.082000000000001</v>
      </c>
      <c r="K178" s="105">
        <f>+'[1]6.EXPORTACION VARIETAL'!M435/1000</f>
        <v>29.95</v>
      </c>
      <c r="L178" s="90"/>
      <c r="M178" s="113"/>
      <c r="N178" s="2"/>
      <c r="O178" s="89" t="s">
        <v>8</v>
      </c>
      <c r="P178" s="104">
        <f>+SUM('[1]6.EXPORTACION VARIETAL'!M316:M327)/1000</f>
        <v>475.87917370180008</v>
      </c>
      <c r="Q178" s="6">
        <f t="shared" ref="Q178:X178" si="463">+SUM(C168:C178)+SUM(B179)</f>
        <v>481.28500000000003</v>
      </c>
      <c r="R178" s="6">
        <f t="shared" si="463"/>
        <v>484.57300000000004</v>
      </c>
      <c r="S178" s="6">
        <f t="shared" si="463"/>
        <v>479.38299999999998</v>
      </c>
      <c r="T178" s="6">
        <f t="shared" si="463"/>
        <v>458.98799999999994</v>
      </c>
      <c r="U178" s="6">
        <f t="shared" si="463"/>
        <v>531.62099999999998</v>
      </c>
      <c r="V178" s="6">
        <f t="shared" si="463"/>
        <v>494.78246999999993</v>
      </c>
      <c r="W178" s="6">
        <f t="shared" si="463"/>
        <v>422.31799999999998</v>
      </c>
      <c r="X178" s="6">
        <f t="shared" si="463"/>
        <v>437.06000000000006</v>
      </c>
      <c r="Y178" s="105">
        <f t="shared" ref="Y178" si="464">+SUM(K168:K178)+SUM(J179)</f>
        <v>393.57199999999995</v>
      </c>
      <c r="Z178" s="90"/>
      <c r="AA178" s="117"/>
      <c r="AB178" s="113"/>
    </row>
    <row r="179" spans="1:28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6">
        <f>+'[1]6.EXPORTACION VARIETAL'!M424/1000</f>
        <v>34.061</v>
      </c>
      <c r="K179" s="105">
        <f>+'[1]6.EXPORTACION VARIETAL'!M436/1000</f>
        <v>33.868000000000002</v>
      </c>
      <c r="L179" s="90"/>
      <c r="M179" s="113"/>
      <c r="N179" s="2"/>
      <c r="O179" s="89" t="s">
        <v>9</v>
      </c>
      <c r="P179" s="104">
        <f>+SUM('[1]6.EXPORTACION VARIETAL'!M317:M328)/1000</f>
        <v>482.43637999999999</v>
      </c>
      <c r="Q179" s="6">
        <f t="shared" ref="Q179:X179" si="465">+SUM(C168:C179)</f>
        <v>478.04200000000003</v>
      </c>
      <c r="R179" s="6">
        <f t="shared" si="465"/>
        <v>483.51700000000005</v>
      </c>
      <c r="S179" s="6">
        <f t="shared" si="465"/>
        <v>476.87399999999997</v>
      </c>
      <c r="T179" s="6">
        <f t="shared" si="465"/>
        <v>460.34799999999996</v>
      </c>
      <c r="U179" s="6">
        <f t="shared" si="465"/>
        <v>535.00900000000001</v>
      </c>
      <c r="V179" s="6">
        <f t="shared" si="465"/>
        <v>489.48946999999993</v>
      </c>
      <c r="W179" s="6">
        <f t="shared" si="465"/>
        <v>422.733</v>
      </c>
      <c r="X179" s="6">
        <f t="shared" si="465"/>
        <v>435.10900000000004</v>
      </c>
      <c r="Y179" s="105">
        <f t="shared" ref="Y179" si="466">+SUM(K168:K179)</f>
        <v>393.37899999999996</v>
      </c>
      <c r="Z179" s="90"/>
      <c r="AA179" s="117"/>
      <c r="AB179" s="113"/>
    </row>
    <row r="180" spans="1:28" ht="25.5" x14ac:dyDescent="0.25">
      <c r="A180" s="92" t="s">
        <v>13</v>
      </c>
      <c r="B180" s="218">
        <f>SUM(B168:B179)</f>
        <v>482.43637999999999</v>
      </c>
      <c r="C180" s="219">
        <f t="shared" ref="C180:F180" si="467">SUM(C168:C179)</f>
        <v>478.04200000000003</v>
      </c>
      <c r="D180" s="219">
        <f t="shared" si="467"/>
        <v>483.51700000000005</v>
      </c>
      <c r="E180" s="219">
        <f t="shared" si="467"/>
        <v>476.87399999999997</v>
      </c>
      <c r="F180" s="219">
        <f t="shared" si="467"/>
        <v>460.34799999999996</v>
      </c>
      <c r="G180" s="219">
        <f t="shared" ref="G180" si="468">SUM(G168:G179)</f>
        <v>535.00900000000001</v>
      </c>
      <c r="H180" s="219">
        <f t="shared" ref="H180" si="469">SUM(H168:H179)</f>
        <v>489.48946999999993</v>
      </c>
      <c r="I180" s="219">
        <f t="shared" ref="I180:J180" si="470">SUM(I168:I179)</f>
        <v>422.733</v>
      </c>
      <c r="J180" s="219">
        <f t="shared" si="470"/>
        <v>435.10900000000004</v>
      </c>
      <c r="K180" s="250">
        <f t="shared" ref="K180" si="471">SUM(K168:K179)</f>
        <v>393.37899999999996</v>
      </c>
      <c r="L180" s="249"/>
      <c r="M180" s="173"/>
      <c r="N180" s="3"/>
      <c r="O180" s="92" t="s">
        <v>14</v>
      </c>
      <c r="P180" s="106">
        <f t="shared" ref="P180" si="472">+AVERAGE(P168:P179)</f>
        <v>462.39728215938339</v>
      </c>
      <c r="Q180" s="83">
        <f>+AVERAGE(Q168:Q179)</f>
        <v>479.60974750000008</v>
      </c>
      <c r="R180" s="83">
        <f t="shared" ref="R180:V180" si="473">+AVERAGE(R168:R179)</f>
        <v>484.16724999999997</v>
      </c>
      <c r="S180" s="83">
        <f t="shared" si="473"/>
        <v>483.77658333333329</v>
      </c>
      <c r="T180" s="83">
        <f t="shared" si="473"/>
        <v>462.0216666666667</v>
      </c>
      <c r="U180" s="83">
        <f t="shared" si="473"/>
        <v>502.7214166666667</v>
      </c>
      <c r="V180" s="83">
        <f t="shared" si="473"/>
        <v>520.10234583333329</v>
      </c>
      <c r="W180" s="83">
        <f t="shared" ref="W180" si="474">+AVERAGE(W168:W179)</f>
        <v>445.41295749999995</v>
      </c>
      <c r="X180" s="83">
        <f t="shared" ref="X180:Y180" si="475">+AVERAGE(X168:X179)</f>
        <v>426.80850000000009</v>
      </c>
      <c r="Y180" s="107">
        <f t="shared" si="475"/>
        <v>415.15274999999997</v>
      </c>
      <c r="Z180" s="93">
        <f t="shared" ref="Z180" si="476">+AVERAGE(Z168:Z179)</f>
        <v>389.13424999999995</v>
      </c>
      <c r="AA180" s="119">
        <f>+Z180/Y180-1</f>
        <v>-6.2672112854846862E-2</v>
      </c>
      <c r="AB180" s="173">
        <f>+POWER(Z180/U180,0.2)-1</f>
        <v>-4.993260486944584E-2</v>
      </c>
    </row>
    <row r="181" spans="1:28" ht="25.5" x14ac:dyDescent="0.25">
      <c r="A181" s="95" t="s">
        <v>15</v>
      </c>
      <c r="B181" s="108">
        <f>+B180/B$324</f>
        <v>0.63940148369983818</v>
      </c>
      <c r="C181" s="84">
        <f t="shared" ref="C181:F181" si="477">+C180/C$324</f>
        <v>0.64684359938189917</v>
      </c>
      <c r="D181" s="84">
        <f t="shared" si="477"/>
        <v>0.65569450998898871</v>
      </c>
      <c r="E181" s="84">
        <f t="shared" si="477"/>
        <v>0.6598770394826966</v>
      </c>
      <c r="F181" s="84">
        <f t="shared" si="477"/>
        <v>0.6452348982000341</v>
      </c>
      <c r="G181" s="84">
        <f t="shared" ref="G181" si="478">+G180/G$324</f>
        <v>0.65341498237030549</v>
      </c>
      <c r="H181" s="229">
        <f t="shared" ref="H181" si="479">+H180/H$324</f>
        <v>0.65184173554764535</v>
      </c>
      <c r="I181" s="84">
        <f t="shared" ref="I181:J181" si="480">+I180/I$324</f>
        <v>0.66334054629134176</v>
      </c>
      <c r="J181" s="229">
        <f t="shared" si="480"/>
        <v>0.66946540807926957</v>
      </c>
      <c r="K181" s="109">
        <f t="shared" ref="K181" si="481">+K180/K$324</f>
        <v>0.66523432413556349</v>
      </c>
      <c r="L181" s="96"/>
      <c r="M181" s="114"/>
      <c r="N181" s="3"/>
      <c r="O181" s="95" t="s">
        <v>15</v>
      </c>
      <c r="P181" s="108">
        <f>+P180/P$324</f>
        <v>0.62766809988733463</v>
      </c>
      <c r="Q181" s="84">
        <f t="shared" ref="Q181" si="482">+Q180/Q$324</f>
        <v>0.64352171834446459</v>
      </c>
      <c r="R181" s="84">
        <f t="shared" ref="R181" si="483">+R180/R$324</f>
        <v>0.65445842222767914</v>
      </c>
      <c r="S181" s="84">
        <f t="shared" ref="S181" si="484">+S180/S$324</f>
        <v>0.65623355973748465</v>
      </c>
      <c r="T181" s="84">
        <f t="shared" ref="T181:W181" si="485">+T180/T$324</f>
        <v>0.65170181526412962</v>
      </c>
      <c r="U181" s="84">
        <f t="shared" si="485"/>
        <v>0.65277700830425445</v>
      </c>
      <c r="V181" s="84">
        <f t="shared" si="485"/>
        <v>0.65302846706621898</v>
      </c>
      <c r="W181" s="84">
        <f t="shared" si="485"/>
        <v>0.65240503765854829</v>
      </c>
      <c r="X181" s="84">
        <f t="shared" ref="X181:Y181" si="486">+X180/X$324</f>
        <v>0.67127288188107848</v>
      </c>
      <c r="Y181" s="109">
        <f t="shared" si="486"/>
        <v>0.66592670844599011</v>
      </c>
      <c r="Z181" s="96">
        <f t="shared" ref="Z181" si="487">+Z180/Z$324</f>
        <v>0.65924313994723638</v>
      </c>
      <c r="AA181" s="118"/>
      <c r="AB181" s="114"/>
    </row>
    <row r="182" spans="1:28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88">+D180/C180-1</f>
        <v>1.1452968567615462E-2</v>
      </c>
      <c r="E182" s="85">
        <f t="shared" ref="E182" si="489">+E180/D180-1</f>
        <v>-1.3738917142520513E-2</v>
      </c>
      <c r="F182" s="85">
        <f t="shared" ref="F182:K182" si="490">+F180/E180-1</f>
        <v>-3.4654856419096047E-2</v>
      </c>
      <c r="G182" s="85">
        <f t="shared" si="490"/>
        <v>0.16218382614891347</v>
      </c>
      <c r="H182" s="85">
        <f t="shared" si="490"/>
        <v>-8.5081802362203418E-2</v>
      </c>
      <c r="I182" s="85">
        <f t="shared" si="490"/>
        <v>-0.13637978770002945</v>
      </c>
      <c r="J182" s="85">
        <f t="shared" si="490"/>
        <v>2.9276162495002866E-2</v>
      </c>
      <c r="K182" s="85">
        <f t="shared" si="490"/>
        <v>-9.5907002613138448E-2</v>
      </c>
      <c r="L182" s="100"/>
      <c r="M182" s="115"/>
      <c r="N182" s="2"/>
      <c r="O182" s="98" t="s">
        <v>12</v>
      </c>
      <c r="P182" s="110"/>
      <c r="Q182" s="85">
        <f>+Q180/P180-1</f>
        <v>3.7224408543741649E-2</v>
      </c>
      <c r="R182" s="85">
        <f t="shared" ref="R182" si="491">+R180/Q180-1</f>
        <v>9.5025226733946866E-3</v>
      </c>
      <c r="S182" s="85">
        <f t="shared" ref="S182" si="492">+S180/R180-1</f>
        <v>-8.0688370943449161E-4</v>
      </c>
      <c r="T182" s="85">
        <f t="shared" ref="T182" si="493">+T180/S180-1</f>
        <v>-4.4968932801108585E-2</v>
      </c>
      <c r="U182" s="85">
        <f t="shared" ref="U182" si="494">+U180/T180-1</f>
        <v>8.8090565738258908E-2</v>
      </c>
      <c r="V182" s="85">
        <f t="shared" ref="V182:Z182" si="495">+V180/U180-1</f>
        <v>3.4573679557780013E-2</v>
      </c>
      <c r="W182" s="85">
        <f t="shared" si="495"/>
        <v>-0.14360517488853541</v>
      </c>
      <c r="X182" s="85">
        <f t="shared" si="495"/>
        <v>-4.1769008257915075E-2</v>
      </c>
      <c r="Y182" s="111">
        <f t="shared" si="495"/>
        <v>-2.7309085924952625E-2</v>
      </c>
      <c r="Z182" s="100">
        <f t="shared" si="495"/>
        <v>-6.2672112854846862E-2</v>
      </c>
      <c r="AA182" s="99"/>
      <c r="AB182" s="115"/>
    </row>
    <row r="183" spans="1:28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8" ht="15.75" thickBot="1" x14ac:dyDescent="0.3">
      <c r="A184" s="282" t="s">
        <v>67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4"/>
      <c r="N184" s="2"/>
      <c r="O184" s="282" t="s">
        <v>68</v>
      </c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4"/>
    </row>
    <row r="185" spans="1:28" ht="38.25" x14ac:dyDescent="0.25">
      <c r="A185" s="86"/>
      <c r="B185" s="102">
        <v>2016</v>
      </c>
      <c r="C185" s="82">
        <f>+B185+1</f>
        <v>2017</v>
      </c>
      <c r="D185" s="82">
        <f t="shared" ref="D185" si="496">+C185+1</f>
        <v>2018</v>
      </c>
      <c r="E185" s="82">
        <f t="shared" ref="E185" si="497">+D185+1</f>
        <v>2019</v>
      </c>
      <c r="F185" s="82">
        <f t="shared" ref="F185" si="498">+E185+1</f>
        <v>2020</v>
      </c>
      <c r="G185" s="82">
        <f t="shared" ref="G185" si="499">+F185+1</f>
        <v>2021</v>
      </c>
      <c r="H185" s="82">
        <v>2022</v>
      </c>
      <c r="I185" s="82">
        <v>2023</v>
      </c>
      <c r="J185" s="82">
        <v>2024</v>
      </c>
      <c r="K185" s="103">
        <v>2025</v>
      </c>
      <c r="L185" s="87">
        <v>2026</v>
      </c>
      <c r="M185" s="112" t="s">
        <v>16</v>
      </c>
      <c r="N185" s="2"/>
      <c r="O185" s="86"/>
      <c r="P185" s="102">
        <v>2016</v>
      </c>
      <c r="Q185" s="82">
        <f>+P185+1</f>
        <v>2017</v>
      </c>
      <c r="R185" s="82">
        <f t="shared" ref="R185" si="500">+Q185+1</f>
        <v>2018</v>
      </c>
      <c r="S185" s="82">
        <f t="shared" ref="S185" si="501">+R185+1</f>
        <v>2019</v>
      </c>
      <c r="T185" s="82">
        <f t="shared" ref="T185" si="502">+S185+1</f>
        <v>2020</v>
      </c>
      <c r="U185" s="82">
        <f t="shared" ref="U185" si="503">+T185+1</f>
        <v>2021</v>
      </c>
      <c r="V185" s="82">
        <v>2022</v>
      </c>
      <c r="W185" s="82">
        <v>2023</v>
      </c>
      <c r="X185" s="82">
        <v>2024</v>
      </c>
      <c r="Y185" s="103">
        <v>2025</v>
      </c>
      <c r="Z185" s="87">
        <v>2026</v>
      </c>
      <c r="AA185" s="116" t="s">
        <v>16</v>
      </c>
      <c r="AB185" s="112" t="s">
        <v>21</v>
      </c>
    </row>
    <row r="186" spans="1:28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6">
        <f>+'[1]6.EXPORTACION VARIETAL'!N413/1000</f>
        <v>3.8319999999999999</v>
      </c>
      <c r="K186" s="105">
        <f>+'[1]6.EXPORTACION VARIETAL'!N425/1000</f>
        <v>3.6669999999999998</v>
      </c>
      <c r="L186" s="90">
        <f>+'[1]6.EXPORTACION VARIETAL'!N437/1000</f>
        <v>4.3099999999999996</v>
      </c>
      <c r="M186" s="113">
        <f>+L186/K186-1</f>
        <v>0.17534769566403052</v>
      </c>
      <c r="N186" s="2"/>
      <c r="O186" s="89" t="s">
        <v>10</v>
      </c>
      <c r="P186" s="104">
        <f>+SUM('[1]6.EXPORTACION VARIETAL'!N306:N317)/1000</f>
        <v>80.509590000000017</v>
      </c>
      <c r="Q186" s="6">
        <f t="shared" ref="Q186:Z186" si="504">+SUM(C186)+SUM(B187:B197)</f>
        <v>77.118710000000007</v>
      </c>
      <c r="R186" s="6">
        <f t="shared" si="504"/>
        <v>76.205000000000013</v>
      </c>
      <c r="S186" s="6">
        <f t="shared" si="504"/>
        <v>71.67</v>
      </c>
      <c r="T186" s="6">
        <f t="shared" si="504"/>
        <v>66.305999999999997</v>
      </c>
      <c r="U186" s="6">
        <f t="shared" si="504"/>
        <v>69.266000000000005</v>
      </c>
      <c r="V186" s="6">
        <f t="shared" si="504"/>
        <v>77.141000000000005</v>
      </c>
      <c r="W186" s="6">
        <f t="shared" si="504"/>
        <v>80.202339999999992</v>
      </c>
      <c r="X186" s="6">
        <f t="shared" si="504"/>
        <v>61.925000000000004</v>
      </c>
      <c r="Y186" s="105">
        <f t="shared" si="504"/>
        <v>61.619000000000007</v>
      </c>
      <c r="Z186" s="90">
        <f t="shared" si="504"/>
        <v>61.002000000000002</v>
      </c>
      <c r="AA186" s="117">
        <f>+Z186/Y186-1</f>
        <v>-1.0013145296093762E-2</v>
      </c>
      <c r="AB186" s="113">
        <f>+POWER(Z186/U186,0.2)-1</f>
        <v>-2.5089398500714455E-2</v>
      </c>
    </row>
    <row r="187" spans="1:28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6">
        <f>+'[1]6.EXPORTACION VARIETAL'!N414/1000</f>
        <v>3.7789999999999999</v>
      </c>
      <c r="K187" s="105">
        <f>+'[1]6.EXPORTACION VARIETAL'!N426/1000</f>
        <v>4.7430000000000003</v>
      </c>
      <c r="L187" s="90">
        <f>+'[1]6.EXPORTACION VARIETAL'!N438/1000</f>
        <v>5.7409999999999997</v>
      </c>
      <c r="M187" s="113">
        <f>+L187/K187-1</f>
        <v>0.21041534893527292</v>
      </c>
      <c r="N187" s="2"/>
      <c r="O187" s="89" t="s">
        <v>11</v>
      </c>
      <c r="P187" s="104">
        <f>+SUM('[1]6.EXPORTACION VARIETAL'!N307:N318)/1000</f>
        <v>79.280630000000016</v>
      </c>
      <c r="Q187" s="6">
        <f t="shared" ref="Q187:Y187" si="505">+SUM(C186:C187)+SUM(B188:B197)</f>
        <v>77.213670000000008</v>
      </c>
      <c r="R187" s="6">
        <f t="shared" si="505"/>
        <v>75.930999999999997</v>
      </c>
      <c r="S187" s="6">
        <f t="shared" si="505"/>
        <v>71.927999999999997</v>
      </c>
      <c r="T187" s="6">
        <f t="shared" si="505"/>
        <v>66.527999999999992</v>
      </c>
      <c r="U187" s="6">
        <f t="shared" si="505"/>
        <v>69.691000000000003</v>
      </c>
      <c r="V187" s="6">
        <f t="shared" si="505"/>
        <v>77.100999999999999</v>
      </c>
      <c r="W187" s="6">
        <f t="shared" si="505"/>
        <v>79.462339999999998</v>
      </c>
      <c r="X187" s="6">
        <f t="shared" si="505"/>
        <v>61.091999999999999</v>
      </c>
      <c r="Y187" s="105">
        <f t="shared" si="505"/>
        <v>62.582999999999998</v>
      </c>
      <c r="Z187" s="90">
        <f t="shared" ref="Z187" si="506">+SUM(L186:L187)+SUM(K188:K197)</f>
        <v>62</v>
      </c>
      <c r="AA187" s="117">
        <f>+Z187/Y187-1</f>
        <v>-9.3156288448940083E-3</v>
      </c>
      <c r="AB187" s="113">
        <f>+POWER(Z187/U187,0.2)-1</f>
        <v>-2.311599522857366E-2</v>
      </c>
    </row>
    <row r="188" spans="1:28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6">
        <f>+'[1]6.EXPORTACION VARIETAL'!N415/1000</f>
        <v>3.8849999999999998</v>
      </c>
      <c r="K188" s="105">
        <f>+'[1]6.EXPORTACION VARIETAL'!N427/1000</f>
        <v>5.7409999999999997</v>
      </c>
      <c r="L188" s="90">
        <f>+'[1]6.EXPORTACION VARIETAL'!N439/1000</f>
        <v>6.3419999999999996</v>
      </c>
      <c r="M188" s="113">
        <f>+L188/K188-1</f>
        <v>0.10468559484410389</v>
      </c>
      <c r="N188" s="2"/>
      <c r="O188" s="89" t="s">
        <v>0</v>
      </c>
      <c r="P188" s="104">
        <f>+SUM('[1]6.EXPORTACION VARIETAL'!N308:N319)/1000</f>
        <v>76.416890000000009</v>
      </c>
      <c r="Q188" s="6">
        <f t="shared" ref="Q188:X188" si="507">+SUM(C186:C188)+SUM(B189:B197)</f>
        <v>78.257410000000007</v>
      </c>
      <c r="R188" s="6">
        <f t="shared" si="507"/>
        <v>74.45</v>
      </c>
      <c r="S188" s="6">
        <f t="shared" si="507"/>
        <v>71.350999999999999</v>
      </c>
      <c r="T188" s="6">
        <f t="shared" si="507"/>
        <v>67.394000000000005</v>
      </c>
      <c r="U188" s="6">
        <f t="shared" si="507"/>
        <v>71.290999999999997</v>
      </c>
      <c r="V188" s="6">
        <f t="shared" si="507"/>
        <v>76.608699999999999</v>
      </c>
      <c r="W188" s="6">
        <f t="shared" si="507"/>
        <v>77.564639999999997</v>
      </c>
      <c r="X188" s="6">
        <f t="shared" si="507"/>
        <v>60.046000000000006</v>
      </c>
      <c r="Y188" s="105">
        <f t="shared" ref="Y188" si="508">+SUM(K186:K188)+SUM(J189:J197)</f>
        <v>64.439000000000007</v>
      </c>
      <c r="Z188" s="90">
        <f t="shared" ref="Z188" si="509">+SUM(L186:L188)+SUM(K189:K197)</f>
        <v>62.600999999999999</v>
      </c>
      <c r="AA188" s="117">
        <f>+Z188/Y188-1</f>
        <v>-2.8523099365291293E-2</v>
      </c>
      <c r="AB188" s="113">
        <f>+POWER(Z188/U188,0.2)-1</f>
        <v>-2.5662735638722345E-2</v>
      </c>
    </row>
    <row r="189" spans="1:28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6">
        <f>+'[1]6.EXPORTACION VARIETAL'!N416/1000</f>
        <v>6.1529999999999996</v>
      </c>
      <c r="K189" s="105">
        <f>+'[1]6.EXPORTACION VARIETAL'!N428/1000</f>
        <v>5.1449999999999996</v>
      </c>
      <c r="L189" s="90">
        <f>+'[1]6.EXPORTACION VARIETAL'!N440/1000</f>
        <v>6.5330000000000004</v>
      </c>
      <c r="M189" s="113">
        <f>+L189/K189-1</f>
        <v>0.26977648202138016</v>
      </c>
      <c r="N189" s="2"/>
      <c r="O189" s="89" t="s">
        <v>1</v>
      </c>
      <c r="P189" s="104">
        <f>+SUM('[1]6.EXPORTACION VARIETAL'!N309:N320)/1000</f>
        <v>74.853840000000005</v>
      </c>
      <c r="Q189" s="6">
        <f t="shared" ref="Q189:X189" si="510">+SUM(C186:C189)+SUM(B190:B197)</f>
        <v>77.179460000000006</v>
      </c>
      <c r="R189" s="6">
        <f t="shared" si="510"/>
        <v>73.945999999999998</v>
      </c>
      <c r="S189" s="6">
        <f t="shared" si="510"/>
        <v>71.646999999999991</v>
      </c>
      <c r="T189" s="6">
        <f t="shared" si="510"/>
        <v>67.893000000000001</v>
      </c>
      <c r="U189" s="6">
        <f t="shared" si="510"/>
        <v>71.570000000000007</v>
      </c>
      <c r="V189" s="6">
        <f t="shared" si="510"/>
        <v>77.367000000000004</v>
      </c>
      <c r="W189" s="6">
        <f t="shared" si="510"/>
        <v>74.544340000000005</v>
      </c>
      <c r="X189" s="6">
        <f t="shared" si="510"/>
        <v>61.870000000000005</v>
      </c>
      <c r="Y189" s="105">
        <f t="shared" ref="Y189" si="511">+SUM(K186:K189)+SUM(J190:J197)</f>
        <v>63.430999999999997</v>
      </c>
      <c r="Z189" s="90">
        <f t="shared" ref="Z189" si="512">+SUM(L186:L189)+SUM(K190:K197)</f>
        <v>63.989000000000004</v>
      </c>
      <c r="AA189" s="117">
        <f>+Z189/Y189-1</f>
        <v>8.7969604767386134E-3</v>
      </c>
      <c r="AB189" s="113">
        <f>+POWER(Z189/U189,0.2)-1</f>
        <v>-2.2144098353454655E-2</v>
      </c>
    </row>
    <row r="190" spans="1:28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6">
        <f>+'[1]6.EXPORTACION VARIETAL'!N417/1000</f>
        <v>5.5960000000000001</v>
      </c>
      <c r="K190" s="105">
        <f>+'[1]6.EXPORTACION VARIETAL'!N429/1000</f>
        <v>5.7839999999999998</v>
      </c>
      <c r="L190" s="90"/>
      <c r="M190" s="113"/>
      <c r="N190" s="2"/>
      <c r="O190" s="89" t="s">
        <v>2</v>
      </c>
      <c r="P190" s="104">
        <f>+SUM('[1]6.EXPORTACION VARIETAL'!N310:N321)/1000</f>
        <v>76.328833023600012</v>
      </c>
      <c r="Q190" s="6">
        <f t="shared" ref="Q190:X190" si="513">+SUM(C186:C190)+SUM(B191:B197)</f>
        <v>76.783739999999995</v>
      </c>
      <c r="R190" s="6">
        <f t="shared" si="513"/>
        <v>73.373999999999995</v>
      </c>
      <c r="S190" s="6">
        <f t="shared" si="513"/>
        <v>71.866</v>
      </c>
      <c r="T190" s="6">
        <f t="shared" si="513"/>
        <v>66.364999999999995</v>
      </c>
      <c r="U190" s="6">
        <f t="shared" si="513"/>
        <v>71.183000000000007</v>
      </c>
      <c r="V190" s="6">
        <f t="shared" si="513"/>
        <v>79.725859999999997</v>
      </c>
      <c r="W190" s="6">
        <f t="shared" si="513"/>
        <v>73.272480000000002</v>
      </c>
      <c r="X190" s="6">
        <f t="shared" si="513"/>
        <v>62.027999999999999</v>
      </c>
      <c r="Y190" s="105">
        <f t="shared" ref="Y190" si="514">+SUM(K186:K190)+SUM(J191:J197)</f>
        <v>63.618999999999993</v>
      </c>
      <c r="Z190" s="90"/>
      <c r="AA190" s="117"/>
      <c r="AB190" s="113"/>
    </row>
    <row r="191" spans="1:28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6">
        <f>+'[1]6.EXPORTACION VARIETAL'!N418/1000</f>
        <v>3.7469999999999999</v>
      </c>
      <c r="K191" s="105">
        <f>+'[1]6.EXPORTACION VARIETAL'!N430/1000</f>
        <v>4.5890000000000004</v>
      </c>
      <c r="L191" s="90"/>
      <c r="M191" s="113"/>
      <c r="N191" s="2"/>
      <c r="O191" s="89" t="s">
        <v>3</v>
      </c>
      <c r="P191" s="104">
        <f>+SUM('[1]6.EXPORTACION VARIETAL'!N311:N322)/1000</f>
        <v>73.889463023600015</v>
      </c>
      <c r="Q191" s="6">
        <f t="shared" ref="Q191:X191" si="515">+SUM(C186:C191)+SUM(B192:B197)</f>
        <v>78.426839999999999</v>
      </c>
      <c r="R191" s="6">
        <f t="shared" si="515"/>
        <v>71.739999999999995</v>
      </c>
      <c r="S191" s="6">
        <f t="shared" si="515"/>
        <v>71.192000000000007</v>
      </c>
      <c r="T191" s="6">
        <f t="shared" si="515"/>
        <v>67.637</v>
      </c>
      <c r="U191" s="6">
        <f t="shared" si="515"/>
        <v>72.627999999999986</v>
      </c>
      <c r="V191" s="6">
        <f t="shared" si="515"/>
        <v>79.936099999999996</v>
      </c>
      <c r="W191" s="6">
        <f t="shared" si="515"/>
        <v>70.454239999999999</v>
      </c>
      <c r="X191" s="6">
        <f t="shared" si="515"/>
        <v>60.902000000000001</v>
      </c>
      <c r="Y191" s="105">
        <f t="shared" ref="Y191" si="516">+SUM(K186:K191)+SUM(J192:J197)</f>
        <v>64.460999999999999</v>
      </c>
      <c r="Z191" s="90"/>
      <c r="AA191" s="117"/>
      <c r="AB191" s="113"/>
    </row>
    <row r="192" spans="1:28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6">
        <f>+'[1]6.EXPORTACION VARIETAL'!N419/1000</f>
        <v>7.6440000000000001</v>
      </c>
      <c r="K192" s="105">
        <f>+'[1]6.EXPORTACION VARIETAL'!N431/1000</f>
        <v>5.6840000000000002</v>
      </c>
      <c r="L192" s="90"/>
      <c r="M192" s="113"/>
      <c r="N192" s="2"/>
      <c r="O192" s="89" t="s">
        <v>4</v>
      </c>
      <c r="P192" s="104">
        <f>+SUM('[1]6.EXPORTACION VARIETAL'!N312:N323)/1000</f>
        <v>73.282403023600025</v>
      </c>
      <c r="Q192" s="6">
        <f t="shared" ref="Q192:X192" si="517">+SUM(C186:C192)+SUM(B193:B197)</f>
        <v>80.322020000000009</v>
      </c>
      <c r="R192" s="6">
        <f t="shared" si="517"/>
        <v>72.562000000000012</v>
      </c>
      <c r="S192" s="6">
        <f t="shared" si="517"/>
        <v>70.456999999999994</v>
      </c>
      <c r="T192" s="6">
        <f t="shared" si="517"/>
        <v>66.762</v>
      </c>
      <c r="U192" s="6">
        <f t="shared" si="517"/>
        <v>73.900000000000006</v>
      </c>
      <c r="V192" s="6">
        <f t="shared" si="517"/>
        <v>79.367539999999991</v>
      </c>
      <c r="W192" s="6">
        <f t="shared" si="517"/>
        <v>70.941800000000001</v>
      </c>
      <c r="X192" s="6">
        <f t="shared" si="517"/>
        <v>61.266999999999996</v>
      </c>
      <c r="Y192" s="105">
        <f t="shared" ref="Y192" si="518">+SUM(K186:K192)+SUM(J193:J197)</f>
        <v>62.500999999999998</v>
      </c>
      <c r="Z192" s="90"/>
      <c r="AA192" s="117"/>
      <c r="AB192" s="113"/>
    </row>
    <row r="193" spans="1:28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6">
        <f>+'[1]6.EXPORTACION VARIETAL'!N420/1000</f>
        <v>6.327</v>
      </c>
      <c r="K193" s="105">
        <f>+'[1]6.EXPORTACION VARIETAL'!N432/1000</f>
        <v>5.5789999999999997</v>
      </c>
      <c r="L193" s="90"/>
      <c r="M193" s="113"/>
      <c r="N193" s="2"/>
      <c r="O193" s="89" t="s">
        <v>5</v>
      </c>
      <c r="P193" s="104">
        <f>+SUM('[1]6.EXPORTACION VARIETAL'!N313:N324)/1000</f>
        <v>75.45108302360002</v>
      </c>
      <c r="Q193" s="6">
        <f t="shared" ref="Q193:X193" si="519">+SUM(C186:C193)+SUM(B194:B197)</f>
        <v>79.070339999999987</v>
      </c>
      <c r="R193" s="6">
        <f t="shared" si="519"/>
        <v>72.704999999999998</v>
      </c>
      <c r="S193" s="6">
        <f t="shared" si="519"/>
        <v>68.837000000000003</v>
      </c>
      <c r="T193" s="6">
        <f t="shared" si="519"/>
        <v>66.094999999999999</v>
      </c>
      <c r="U193" s="6">
        <f t="shared" si="519"/>
        <v>75.555999999999997</v>
      </c>
      <c r="V193" s="6">
        <f t="shared" si="519"/>
        <v>80.293179999999992</v>
      </c>
      <c r="W193" s="6">
        <f t="shared" si="519"/>
        <v>69.422160000000005</v>
      </c>
      <c r="X193" s="6">
        <f t="shared" si="519"/>
        <v>60.22699999999999</v>
      </c>
      <c r="Y193" s="105">
        <f t="shared" ref="Y193" si="520">+SUM(K186:K193)+SUM(J194:J197)</f>
        <v>61.752999999999993</v>
      </c>
      <c r="Z193" s="105"/>
      <c r="AA193" s="117"/>
      <c r="AB193" s="113"/>
    </row>
    <row r="194" spans="1:28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6">
        <f>+'[1]6.EXPORTACION VARIETAL'!N421/1000</f>
        <v>5.7370000000000001</v>
      </c>
      <c r="K194" s="105">
        <f>+'[1]6.EXPORTACION VARIETAL'!N433/1000</f>
        <v>5.9370000000000003</v>
      </c>
      <c r="L194" s="90"/>
      <c r="M194" s="113"/>
      <c r="N194" s="2"/>
      <c r="O194" s="89" t="s">
        <v>6</v>
      </c>
      <c r="P194" s="104">
        <f>+SUM('[1]6.EXPORTACION VARIETAL'!N314:N325)/1000</f>
        <v>76.798893023600016</v>
      </c>
      <c r="Q194" s="6">
        <f t="shared" ref="Q194:X194" si="521">+SUM(C186:C194)+SUM(B195:B197)</f>
        <v>77.647679999999994</v>
      </c>
      <c r="R194" s="6">
        <f t="shared" si="521"/>
        <v>72.360000000000014</v>
      </c>
      <c r="S194" s="6">
        <f t="shared" si="521"/>
        <v>68.048000000000002</v>
      </c>
      <c r="T194" s="6">
        <f t="shared" si="521"/>
        <v>68.88</v>
      </c>
      <c r="U194" s="6">
        <f t="shared" si="521"/>
        <v>75.762999999999991</v>
      </c>
      <c r="V194" s="6">
        <f t="shared" si="521"/>
        <v>78.81541</v>
      </c>
      <c r="W194" s="6">
        <f t="shared" si="521"/>
        <v>68.892930000000007</v>
      </c>
      <c r="X194" s="6">
        <f t="shared" si="521"/>
        <v>60.055999999999997</v>
      </c>
      <c r="Y194" s="105">
        <f t="shared" ref="Y194" si="522">+SUM(K186:K194)+SUM(J195:J197)</f>
        <v>61.952999999999989</v>
      </c>
      <c r="Z194" s="105"/>
      <c r="AA194" s="117"/>
      <c r="AB194" s="113"/>
    </row>
    <row r="195" spans="1:28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6">
        <f>+'[1]6.EXPORTACION VARIETAL'!N422/1000</f>
        <v>5.9749999999999996</v>
      </c>
      <c r="K195" s="105">
        <f>+'[1]6.EXPORTACION VARIETAL'!N434/1000</f>
        <v>4.5250000000000004</v>
      </c>
      <c r="L195" s="90"/>
      <c r="M195" s="113"/>
      <c r="N195" s="2"/>
      <c r="O195" s="89" t="s">
        <v>7</v>
      </c>
      <c r="P195" s="104">
        <f>+SUM('[1]6.EXPORTACION VARIETAL'!N315:N326)/1000</f>
        <v>76.37170302360002</v>
      </c>
      <c r="Q195" s="6">
        <f t="shared" ref="Q195:X195" si="523">+SUM(C186:C195)+SUM(B196:B197)</f>
        <v>77.519000000000005</v>
      </c>
      <c r="R195" s="6">
        <f t="shared" si="523"/>
        <v>72.102000000000004</v>
      </c>
      <c r="S195" s="6">
        <f t="shared" si="523"/>
        <v>67.584000000000003</v>
      </c>
      <c r="T195" s="6">
        <f t="shared" si="523"/>
        <v>68.912000000000006</v>
      </c>
      <c r="U195" s="6">
        <f t="shared" si="523"/>
        <v>75.48899999999999</v>
      </c>
      <c r="V195" s="6">
        <f t="shared" si="523"/>
        <v>80.338339999999988</v>
      </c>
      <c r="W195" s="6">
        <f t="shared" si="523"/>
        <v>66.605000000000004</v>
      </c>
      <c r="X195" s="6">
        <f t="shared" si="523"/>
        <v>61.256999999999998</v>
      </c>
      <c r="Y195" s="105">
        <f t="shared" ref="Y195" si="524">+SUM(K186:K195)+SUM(J196:J197)</f>
        <v>60.502999999999993</v>
      </c>
      <c r="Z195" s="90"/>
      <c r="AA195" s="117"/>
      <c r="AB195" s="113"/>
    </row>
    <row r="196" spans="1:28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6">
        <f>+'[1]6.EXPORTACION VARIETAL'!N423/1000</f>
        <v>4.0960000000000001</v>
      </c>
      <c r="K196" s="105">
        <f>+'[1]6.EXPORTACION VARIETAL'!N435/1000</f>
        <v>4.0599999999999996</v>
      </c>
      <c r="L196" s="90"/>
      <c r="M196" s="113"/>
      <c r="N196" s="2"/>
      <c r="O196" s="89" t="s">
        <v>8</v>
      </c>
      <c r="P196" s="104">
        <f>+SUM('[1]6.EXPORTACION VARIETAL'!N316:N327)/1000</f>
        <v>76.279483023600008</v>
      </c>
      <c r="Q196" s="6">
        <f t="shared" ref="Q196:X196" si="525">+SUM(C186:C196)+SUM(B197)</f>
        <v>77.504000000000005</v>
      </c>
      <c r="R196" s="6">
        <f t="shared" si="525"/>
        <v>71.842000000000013</v>
      </c>
      <c r="S196" s="6">
        <f t="shared" si="525"/>
        <v>67.052000000000007</v>
      </c>
      <c r="T196" s="6">
        <f t="shared" si="525"/>
        <v>69.965000000000003</v>
      </c>
      <c r="U196" s="6">
        <f t="shared" si="525"/>
        <v>76.3</v>
      </c>
      <c r="V196" s="6">
        <f t="shared" si="525"/>
        <v>79.13333999999999</v>
      </c>
      <c r="W196" s="6">
        <f t="shared" si="525"/>
        <v>65.126000000000005</v>
      </c>
      <c r="X196" s="6">
        <f t="shared" si="525"/>
        <v>61.366</v>
      </c>
      <c r="Y196" s="105">
        <f t="shared" ref="Y196" si="526">+SUM(K186:K196)+SUM(J197)</f>
        <v>60.466999999999992</v>
      </c>
      <c r="Z196" s="90"/>
      <c r="AA196" s="117"/>
      <c r="AB196" s="113"/>
    </row>
    <row r="197" spans="1:28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6">
        <f>+'[1]6.EXPORTACION VARIETAL'!N424/1000</f>
        <v>5.0129999999999999</v>
      </c>
      <c r="K197" s="105">
        <f>+'[1]6.EXPORTACION VARIETAL'!N436/1000</f>
        <v>4.9050000000000002</v>
      </c>
      <c r="L197" s="90"/>
      <c r="M197" s="113"/>
      <c r="N197" s="2"/>
      <c r="O197" s="89" t="s">
        <v>9</v>
      </c>
      <c r="P197" s="104">
        <f>+SUM('[1]6.EXPORTACION VARIETAL'!N317:N328)/1000</f>
        <v>76.717200000000005</v>
      </c>
      <c r="Q197" s="6">
        <f t="shared" ref="Q197:X197" si="527">+SUM(C186:C197)</f>
        <v>77.207000000000008</v>
      </c>
      <c r="R197" s="6">
        <f t="shared" si="527"/>
        <v>71.283000000000001</v>
      </c>
      <c r="S197" s="6">
        <f t="shared" si="527"/>
        <v>66.745000000000005</v>
      </c>
      <c r="T197" s="6">
        <f t="shared" si="527"/>
        <v>69.725999999999999</v>
      </c>
      <c r="U197" s="6">
        <f t="shared" si="527"/>
        <v>77.594999999999999</v>
      </c>
      <c r="V197" s="6">
        <f t="shared" si="527"/>
        <v>78.906339999999986</v>
      </c>
      <c r="W197" s="6">
        <f t="shared" si="527"/>
        <v>63.995000000000005</v>
      </c>
      <c r="X197" s="6">
        <f t="shared" si="527"/>
        <v>61.783999999999999</v>
      </c>
      <c r="Y197" s="105">
        <f t="shared" ref="Y197" si="528">+SUM(K186:K197)</f>
        <v>60.358999999999995</v>
      </c>
      <c r="Z197" s="90"/>
      <c r="AA197" s="117"/>
      <c r="AB197" s="113"/>
    </row>
    <row r="198" spans="1:28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29">SUM(G186:G197)</f>
        <v>77.594999999999999</v>
      </c>
      <c r="H198" s="219">
        <f t="shared" si="529"/>
        <v>78.906339999999986</v>
      </c>
      <c r="I198" s="219">
        <f t="shared" si="529"/>
        <v>63.995000000000005</v>
      </c>
      <c r="J198" s="219">
        <f t="shared" ref="J198:K198" si="530">SUM(J186:J197)</f>
        <v>61.783999999999999</v>
      </c>
      <c r="K198" s="250">
        <f t="shared" si="530"/>
        <v>60.358999999999995</v>
      </c>
      <c r="L198" s="249"/>
      <c r="M198" s="173"/>
      <c r="N198" s="3"/>
      <c r="O198" s="92" t="s">
        <v>14</v>
      </c>
      <c r="P198" s="106">
        <f t="shared" ref="P198:X198" si="531">+AVERAGE(P186:P197)</f>
        <v>76.348334263766688</v>
      </c>
      <c r="Q198" s="83">
        <f t="shared" si="531"/>
        <v>77.854155833333337</v>
      </c>
      <c r="R198" s="83">
        <f t="shared" si="531"/>
        <v>73.208333333333343</v>
      </c>
      <c r="S198" s="83">
        <f t="shared" si="531"/>
        <v>69.864750000000001</v>
      </c>
      <c r="T198" s="83">
        <f t="shared" si="531"/>
        <v>67.705250000000007</v>
      </c>
      <c r="U198" s="83">
        <f t="shared" si="531"/>
        <v>73.352666666666678</v>
      </c>
      <c r="V198" s="83">
        <f t="shared" si="531"/>
        <v>78.7278175</v>
      </c>
      <c r="W198" s="83">
        <f t="shared" si="531"/>
        <v>71.706939166666658</v>
      </c>
      <c r="X198" s="83">
        <f t="shared" si="531"/>
        <v>61.151666666666664</v>
      </c>
      <c r="Y198" s="107">
        <f t="shared" ref="Y198:Z198" si="532">+AVERAGE(Y186:Y197)</f>
        <v>62.307333333333332</v>
      </c>
      <c r="Z198" s="93">
        <f t="shared" si="532"/>
        <v>62.398000000000003</v>
      </c>
      <c r="AA198" s="119">
        <f>+Z198/Y198-1</f>
        <v>1.455152416516059E-3</v>
      </c>
      <c r="AB198" s="173">
        <f>+POWER(Z198/U198,0.2)-1</f>
        <v>-3.1831490839534737E-2</v>
      </c>
    </row>
    <row r="199" spans="1:28" ht="25.5" x14ac:dyDescent="0.25">
      <c r="A199" s="95" t="s">
        <v>15</v>
      </c>
      <c r="B199" s="108">
        <f>+B198/B$324</f>
        <v>0.10167784507730787</v>
      </c>
      <c r="C199" s="84">
        <f t="shared" ref="C199" si="533">+C198/C$324</f>
        <v>0.10446959425631701</v>
      </c>
      <c r="D199" s="84">
        <f t="shared" ref="D199" si="534">+D198/D$324</f>
        <v>9.6666449691624232E-2</v>
      </c>
      <c r="E199" s="84">
        <f t="shared" ref="E199" si="535">+E198/E$324</f>
        <v>9.2358763531399476E-2</v>
      </c>
      <c r="F199" s="84">
        <f t="shared" ref="F199:G199" si="536">+F198/F$324</f>
        <v>9.7729649117397233E-2</v>
      </c>
      <c r="G199" s="84">
        <f t="shared" si="536"/>
        <v>9.4768004943886638E-2</v>
      </c>
      <c r="H199" s="229">
        <f t="shared" ref="H199:I199" si="537">+H198/H$324</f>
        <v>0.10507773662896688</v>
      </c>
      <c r="I199" s="84">
        <f t="shared" si="537"/>
        <v>0.10041912568906242</v>
      </c>
      <c r="J199" s="229">
        <f t="shared" ref="J199:K199" si="538">+J198/J$324</f>
        <v>9.506181387369507E-2</v>
      </c>
      <c r="K199" s="109">
        <f t="shared" si="538"/>
        <v>0.10207173888412568</v>
      </c>
      <c r="L199" s="96"/>
      <c r="M199" s="114"/>
      <c r="N199" s="3"/>
      <c r="O199" s="95" t="s">
        <v>15</v>
      </c>
      <c r="P199" s="108">
        <f>+P198/P$324</f>
        <v>0.10363688487334907</v>
      </c>
      <c r="Q199" s="84">
        <f t="shared" ref="Q199" si="539">+Q198/Q$324</f>
        <v>0.10446168036258351</v>
      </c>
      <c r="R199" s="84">
        <f t="shared" ref="R199" si="540">+R198/R$324</f>
        <v>9.8957148231837974E-2</v>
      </c>
      <c r="S199" s="84">
        <f t="shared" ref="S199" si="541">+S198/S$324</f>
        <v>9.4770179401344398E-2</v>
      </c>
      <c r="T199" s="84">
        <f t="shared" ref="T199:X199" si="542">+T198/T$324</f>
        <v>9.5501223235371469E-2</v>
      </c>
      <c r="U199" s="84">
        <f t="shared" si="542"/>
        <v>9.5247452585762893E-2</v>
      </c>
      <c r="V199" s="84">
        <f t="shared" si="542"/>
        <v>9.8848825407853211E-2</v>
      </c>
      <c r="W199" s="84">
        <f t="shared" si="542"/>
        <v>0.10503055099695521</v>
      </c>
      <c r="X199" s="84">
        <f t="shared" si="542"/>
        <v>9.6177689795691523E-2</v>
      </c>
      <c r="Y199" s="109">
        <f t="shared" ref="Y199:Z199" si="543">+Y198/Y$324</f>
        <v>9.9944219082527555E-2</v>
      </c>
      <c r="Z199" s="96">
        <f t="shared" si="543"/>
        <v>0.10571018471498632</v>
      </c>
      <c r="AA199" s="118"/>
      <c r="AB199" s="114"/>
    </row>
    <row r="200" spans="1:28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44">+D198/C198-1</f>
        <v>-7.6728794021267532E-2</v>
      </c>
      <c r="E200" s="85">
        <f t="shared" ref="E200" si="545">+E198/D198-1</f>
        <v>-6.3661742631482943E-2</v>
      </c>
      <c r="F200" s="85">
        <f t="shared" ref="F200:K200" si="546">+F198/E198-1</f>
        <v>4.4662521537193633E-2</v>
      </c>
      <c r="G200" s="85">
        <f t="shared" si="546"/>
        <v>0.11285603648567255</v>
      </c>
      <c r="H200" s="85">
        <f t="shared" si="546"/>
        <v>1.6899800244861041E-2</v>
      </c>
      <c r="I200" s="85">
        <f t="shared" si="546"/>
        <v>-0.18897518247583123</v>
      </c>
      <c r="J200" s="85">
        <f t="shared" si="546"/>
        <v>-3.4549574185483323E-2</v>
      </c>
      <c r="K200" s="85">
        <f t="shared" si="546"/>
        <v>-2.3064223747248591E-2</v>
      </c>
      <c r="L200" s="100"/>
      <c r="M200" s="115"/>
      <c r="N200" s="2"/>
      <c r="O200" s="98" t="s">
        <v>12</v>
      </c>
      <c r="P200" s="110"/>
      <c r="Q200" s="85">
        <f>+Q198/P198-1</f>
        <v>1.972304417755022E-2</v>
      </c>
      <c r="R200" s="85">
        <f t="shared" ref="R200" si="547">+R198/Q198-1</f>
        <v>-5.9673404075507031E-2</v>
      </c>
      <c r="S200" s="85">
        <f t="shared" ref="S200" si="548">+S198/R198-1</f>
        <v>-4.5672168468981367E-2</v>
      </c>
      <c r="T200" s="85">
        <f t="shared" ref="T200" si="549">+T198/S198-1</f>
        <v>-3.0909721998575779E-2</v>
      </c>
      <c r="U200" s="85">
        <f t="shared" ref="U200" si="550">+U198/T198-1</f>
        <v>8.3411798444975371E-2</v>
      </c>
      <c r="V200" s="85">
        <f t="shared" ref="V200" si="551">+V198/U198-1</f>
        <v>7.3278192567413969E-2</v>
      </c>
      <c r="W200" s="85">
        <f t="shared" ref="W200" si="552">+W198/V198-1</f>
        <v>-8.9179130786057215E-2</v>
      </c>
      <c r="X200" s="85">
        <f t="shared" ref="X200:Z200" si="553">+X198/W198-1</f>
        <v>-0.14720015416453125</v>
      </c>
      <c r="Y200" s="111">
        <f t="shared" si="553"/>
        <v>1.8898367447057973E-2</v>
      </c>
      <c r="Z200" s="100">
        <f t="shared" si="553"/>
        <v>1.455152416516059E-3</v>
      </c>
      <c r="AA200" s="99"/>
      <c r="AB200" s="115"/>
    </row>
    <row r="201" spans="1:28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8" ht="15.75" thickBot="1" x14ac:dyDescent="0.3">
      <c r="A202" s="282" t="s">
        <v>69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4"/>
      <c r="N202" s="2"/>
      <c r="O202" s="282" t="s">
        <v>70</v>
      </c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4"/>
    </row>
    <row r="203" spans="1:28" ht="38.25" x14ac:dyDescent="0.25">
      <c r="A203" s="86"/>
      <c r="B203" s="102">
        <v>2016</v>
      </c>
      <c r="C203" s="82">
        <f>+B203+1</f>
        <v>2017</v>
      </c>
      <c r="D203" s="82">
        <f t="shared" ref="D203" si="554">+C203+1</f>
        <v>2018</v>
      </c>
      <c r="E203" s="82">
        <f t="shared" ref="E203" si="555">+D203+1</f>
        <v>2019</v>
      </c>
      <c r="F203" s="82">
        <f t="shared" ref="F203" si="556">+E203+1</f>
        <v>2020</v>
      </c>
      <c r="G203" s="82">
        <f t="shared" ref="G203" si="557">+F203+1</f>
        <v>2021</v>
      </c>
      <c r="H203" s="82">
        <v>2022</v>
      </c>
      <c r="I203" s="82">
        <v>2023</v>
      </c>
      <c r="J203" s="82">
        <v>2024</v>
      </c>
      <c r="K203" s="103">
        <v>2025</v>
      </c>
      <c r="L203" s="87">
        <v>2026</v>
      </c>
      <c r="M203" s="112" t="s">
        <v>16</v>
      </c>
      <c r="N203" s="2"/>
      <c r="O203" s="86"/>
      <c r="P203" s="102">
        <v>2016</v>
      </c>
      <c r="Q203" s="82">
        <f>+P203+1</f>
        <v>2017</v>
      </c>
      <c r="R203" s="82">
        <f t="shared" ref="R203" si="558">+Q203+1</f>
        <v>2018</v>
      </c>
      <c r="S203" s="82">
        <f t="shared" ref="S203" si="559">+R203+1</f>
        <v>2019</v>
      </c>
      <c r="T203" s="82">
        <f t="shared" ref="T203" si="560">+S203+1</f>
        <v>2020</v>
      </c>
      <c r="U203" s="82">
        <f t="shared" ref="U203" si="561">+T203+1</f>
        <v>2021</v>
      </c>
      <c r="V203" s="82">
        <v>2022</v>
      </c>
      <c r="W203" s="82">
        <v>2023</v>
      </c>
      <c r="X203" s="82">
        <v>2024</v>
      </c>
      <c r="Y203" s="103">
        <v>2025</v>
      </c>
      <c r="Z203" s="87">
        <v>2026</v>
      </c>
      <c r="AA203" s="116" t="s">
        <v>16</v>
      </c>
      <c r="AB203" s="112" t="s">
        <v>21</v>
      </c>
    </row>
    <row r="204" spans="1:28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6">
        <f>+'[1]6.EXPORTACION VARIETAL'!O413/1000</f>
        <v>0.32800000000000001</v>
      </c>
      <c r="K204" s="105">
        <f>+'[1]6.EXPORTACION VARIETAL'!O425/1000</f>
        <v>0.20200000000000001</v>
      </c>
      <c r="L204" s="90">
        <f>+'[1]6.EXPORTACION VARIETAL'!O437/1000</f>
        <v>0.22500000000000001</v>
      </c>
      <c r="M204" s="113">
        <f>+L204/K204-1</f>
        <v>0.11386138613861374</v>
      </c>
      <c r="N204" s="2"/>
      <c r="O204" s="89" t="s">
        <v>10</v>
      </c>
      <c r="P204" s="104">
        <f>+SUM('[1]6.EXPORTACION VARIETAL'!O306:O317)/1000</f>
        <v>7.6296100000000004</v>
      </c>
      <c r="Q204" s="6">
        <f t="shared" ref="Q204:Z204" si="562">+SUM(C204)+SUM(B205:B215)</f>
        <v>7.613150000000001</v>
      </c>
      <c r="R204" s="6">
        <f t="shared" si="562"/>
        <v>7.056</v>
      </c>
      <c r="S204" s="6">
        <f t="shared" si="562"/>
        <v>7.915</v>
      </c>
      <c r="T204" s="6">
        <f t="shared" si="562"/>
        <v>7.3370000000000006</v>
      </c>
      <c r="U204" s="6">
        <f t="shared" si="562"/>
        <v>8.4420000000000019</v>
      </c>
      <c r="V204" s="6">
        <f t="shared" si="562"/>
        <v>9.113999999999999</v>
      </c>
      <c r="W204" s="6">
        <f t="shared" si="562"/>
        <v>7.1708099999999995</v>
      </c>
      <c r="X204" s="6">
        <f t="shared" si="562"/>
        <v>5.6713300000000011</v>
      </c>
      <c r="Y204" s="105">
        <f t="shared" si="562"/>
        <v>5.52</v>
      </c>
      <c r="Z204" s="90">
        <f t="shared" si="562"/>
        <v>3.4550000000000001</v>
      </c>
      <c r="AA204" s="117">
        <f>+Z204/Y204-1</f>
        <v>-0.37409420289855067</v>
      </c>
      <c r="AB204" s="113">
        <f>+POWER(Z204/U204,0.2)-1</f>
        <v>-0.16362596697354315</v>
      </c>
    </row>
    <row r="205" spans="1:28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6">
        <f>+'[1]6.EXPORTACION VARIETAL'!O414/1000</f>
        <v>0.27800000000000002</v>
      </c>
      <c r="K205" s="105">
        <f>+'[1]6.EXPORTACION VARIETAL'!O426/1000</f>
        <v>0.246</v>
      </c>
      <c r="L205" s="90">
        <f>+'[1]6.EXPORTACION VARIETAL'!O438/1000</f>
        <v>0</v>
      </c>
      <c r="M205" s="113">
        <f>+L205/K205-1</f>
        <v>-1</v>
      </c>
      <c r="N205" s="2"/>
      <c r="O205" s="89" t="s">
        <v>11</v>
      </c>
      <c r="P205" s="104">
        <f>+SUM('[1]6.EXPORTACION VARIETAL'!O307:O318)/1000</f>
        <v>7.6528499999999999</v>
      </c>
      <c r="Q205" s="6">
        <f t="shared" ref="Q205:Y205" si="563">+SUM(C204:C205)+SUM(B206:B215)</f>
        <v>7.5289100000000007</v>
      </c>
      <c r="R205" s="6">
        <f t="shared" si="563"/>
        <v>7.101</v>
      </c>
      <c r="S205" s="6">
        <f t="shared" si="563"/>
        <v>7.9359999999999999</v>
      </c>
      <c r="T205" s="6">
        <f t="shared" si="563"/>
        <v>7.3769999999999989</v>
      </c>
      <c r="U205" s="6">
        <f t="shared" si="563"/>
        <v>8.5310000000000006</v>
      </c>
      <c r="V205" s="6">
        <f t="shared" si="563"/>
        <v>9.1209000000000007</v>
      </c>
      <c r="W205" s="6">
        <f t="shared" si="563"/>
        <v>6.7889099999999996</v>
      </c>
      <c r="X205" s="6">
        <f t="shared" si="563"/>
        <v>5.72933</v>
      </c>
      <c r="Y205" s="105">
        <f t="shared" si="563"/>
        <v>5.4880000000000004</v>
      </c>
      <c r="Z205" s="90">
        <f t="shared" ref="Z205" si="564">+SUM(L204:L205)+SUM(K206:K215)</f>
        <v>3.2090000000000005</v>
      </c>
      <c r="AA205" s="117">
        <f>+Z205/Y205-1</f>
        <v>-0.41526967930029146</v>
      </c>
      <c r="AB205" s="113">
        <f>+POWER(Z205/U205,0.2)-1</f>
        <v>-0.17761732028411326</v>
      </c>
    </row>
    <row r="206" spans="1:28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6">
        <f>+'[1]6.EXPORTACION VARIETAL'!O415/1000</f>
        <v>0.27</v>
      </c>
      <c r="K206" s="105">
        <f>+'[1]6.EXPORTACION VARIETAL'!O427/1000</f>
        <v>0.188</v>
      </c>
      <c r="L206" s="90">
        <f>+'[1]6.EXPORTACION VARIETAL'!O439/1000</f>
        <v>0.30399999999999999</v>
      </c>
      <c r="M206" s="113">
        <f>+L206/K206-1</f>
        <v>0.61702127659574457</v>
      </c>
      <c r="N206" s="2"/>
      <c r="O206" s="89" t="s">
        <v>0</v>
      </c>
      <c r="P206" s="104">
        <f>+SUM('[1]6.EXPORTACION VARIETAL'!O308:O319)/1000</f>
        <v>7.4146900000000002</v>
      </c>
      <c r="Q206" s="6">
        <f t="shared" ref="Q206:X206" si="565">+SUM(C204:C206)+SUM(B207:B215)</f>
        <v>7.8270700000000009</v>
      </c>
      <c r="R206" s="6">
        <f t="shared" si="565"/>
        <v>6.8330000000000002</v>
      </c>
      <c r="S206" s="6">
        <f t="shared" si="565"/>
        <v>7.8040000000000003</v>
      </c>
      <c r="T206" s="6">
        <f t="shared" si="565"/>
        <v>7.4779999999999998</v>
      </c>
      <c r="U206" s="6">
        <f t="shared" si="565"/>
        <v>9.0649999999999995</v>
      </c>
      <c r="V206" s="6">
        <f t="shared" si="565"/>
        <v>8.8740999999999985</v>
      </c>
      <c r="W206" s="6">
        <f t="shared" si="565"/>
        <v>6.6067099999999996</v>
      </c>
      <c r="X206" s="6">
        <f t="shared" si="565"/>
        <v>5.3573300000000001</v>
      </c>
      <c r="Y206" s="105">
        <f t="shared" ref="Y206" si="566">+SUM(K204:K206)+SUM(J207:J215)</f>
        <v>5.4059999999999997</v>
      </c>
      <c r="Z206" s="90">
        <f t="shared" ref="Z206" si="567">+SUM(L204:L206)+SUM(K207:K215)</f>
        <v>3.3249999999999997</v>
      </c>
      <c r="AA206" s="117">
        <f>+Z206/Y206-1</f>
        <v>-0.38494265630780611</v>
      </c>
      <c r="AB206" s="113">
        <f>+POWER(Z206/U206,0.2)-1</f>
        <v>-0.18175234708044152</v>
      </c>
    </row>
    <row r="207" spans="1:28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6">
        <f>+'[1]6.EXPORTACION VARIETAL'!O416/1000</f>
        <v>0.875</v>
      </c>
      <c r="K207" s="105">
        <f>+'[1]6.EXPORTACION VARIETAL'!O428/1000</f>
        <v>0.26100000000000001</v>
      </c>
      <c r="L207" s="90">
        <f>+'[1]6.EXPORTACION VARIETAL'!O440/1000</f>
        <v>0.223</v>
      </c>
      <c r="M207" s="113">
        <f>+L207/K207-1</f>
        <v>-0.14559386973180077</v>
      </c>
      <c r="N207" s="2"/>
      <c r="O207" s="89" t="s">
        <v>1</v>
      </c>
      <c r="P207" s="104">
        <f>+SUM('[1]6.EXPORTACION VARIETAL'!O309:O320)/1000</f>
        <v>7.4653300000000016</v>
      </c>
      <c r="Q207" s="6">
        <f t="shared" ref="Q207:X207" si="568">+SUM(C204:C207)+SUM(B208:B215)</f>
        <v>7.4254300000000004</v>
      </c>
      <c r="R207" s="6">
        <f t="shared" si="568"/>
        <v>6.8090000000000002</v>
      </c>
      <c r="S207" s="6">
        <f t="shared" si="568"/>
        <v>7.9630000000000001</v>
      </c>
      <c r="T207" s="6">
        <f t="shared" si="568"/>
        <v>7.496999999999999</v>
      </c>
      <c r="U207" s="6">
        <f t="shared" si="568"/>
        <v>9.0790000000000006</v>
      </c>
      <c r="V207" s="6">
        <f t="shared" si="568"/>
        <v>8.7805</v>
      </c>
      <c r="W207" s="6">
        <f t="shared" si="568"/>
        <v>6.4556399999999998</v>
      </c>
      <c r="X207" s="6">
        <f t="shared" si="568"/>
        <v>5.7650000000000006</v>
      </c>
      <c r="Y207" s="105">
        <f t="shared" ref="Y207" si="569">+SUM(K204:K207)+SUM(J208:J215)</f>
        <v>4.7919999999999998</v>
      </c>
      <c r="Z207" s="90">
        <f t="shared" ref="Z207" si="570">+SUM(L204:L207)+SUM(K208:K215)</f>
        <v>3.2869999999999999</v>
      </c>
      <c r="AA207" s="117">
        <f>+Z207/Y207-1</f>
        <v>-0.31406510851419034</v>
      </c>
      <c r="AB207" s="113">
        <f>+POWER(Z207/U207,0.2)-1</f>
        <v>-0.18388316322187515</v>
      </c>
    </row>
    <row r="208" spans="1:28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6">
        <f>+'[1]6.EXPORTACION VARIETAL'!O417/1000</f>
        <v>0.36299999999999999</v>
      </c>
      <c r="K208" s="105">
        <f>+'[1]6.EXPORTACION VARIETAL'!O429/1000</f>
        <v>0.41199999999999998</v>
      </c>
      <c r="L208" s="90"/>
      <c r="M208" s="113"/>
      <c r="N208" s="2"/>
      <c r="O208" s="89" t="s">
        <v>2</v>
      </c>
      <c r="P208" s="104">
        <f>+SUM('[1]6.EXPORTACION VARIETAL'!O310:O321)/1000</f>
        <v>7.4812909275000008</v>
      </c>
      <c r="Q208" s="6">
        <f t="shared" ref="Q208:X208" si="571">+SUM(C204:C208)+SUM(B209:B215)</f>
        <v>7.3420600000000009</v>
      </c>
      <c r="R208" s="6">
        <f t="shared" si="571"/>
        <v>7.07</v>
      </c>
      <c r="S208" s="6">
        <f t="shared" si="571"/>
        <v>8.2029999999999994</v>
      </c>
      <c r="T208" s="6">
        <f t="shared" si="571"/>
        <v>7.4290000000000003</v>
      </c>
      <c r="U208" s="6">
        <f t="shared" si="571"/>
        <v>8.9959999999999987</v>
      </c>
      <c r="V208" s="6">
        <f t="shared" si="571"/>
        <v>8.5734400000000015</v>
      </c>
      <c r="W208" s="6">
        <f t="shared" si="571"/>
        <v>6.3357000000000001</v>
      </c>
      <c r="X208" s="6">
        <f t="shared" si="571"/>
        <v>5.681</v>
      </c>
      <c r="Y208" s="105">
        <f t="shared" ref="Y208" si="572">+SUM(K204:K208)+SUM(J209:J215)</f>
        <v>4.8410000000000002</v>
      </c>
      <c r="Z208" s="90"/>
      <c r="AA208" s="117"/>
      <c r="AB208" s="113"/>
    </row>
    <row r="209" spans="1:28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6">
        <f>+'[1]6.EXPORTACION VARIETAL'!O418/1000</f>
        <v>0.20300000000000001</v>
      </c>
      <c r="K209" s="105">
        <f>+'[1]6.EXPORTACION VARIETAL'!O430/1000</f>
        <v>0.24099999999999999</v>
      </c>
      <c r="L209" s="90"/>
      <c r="M209" s="113"/>
      <c r="N209" s="2"/>
      <c r="O209" s="89" t="s">
        <v>3</v>
      </c>
      <c r="P209" s="104">
        <f>+SUM('[1]6.EXPORTACION VARIETAL'!O311:O322)/1000</f>
        <v>7.4554009275000004</v>
      </c>
      <c r="Q209" s="6">
        <f t="shared" ref="Q209:X209" si="573">+SUM(C204:C209)+SUM(B210:B215)</f>
        <v>7.0757399999999997</v>
      </c>
      <c r="R209" s="6">
        <f t="shared" si="573"/>
        <v>7.2060000000000004</v>
      </c>
      <c r="S209" s="6">
        <f t="shared" si="573"/>
        <v>8.1319999999999997</v>
      </c>
      <c r="T209" s="6">
        <f t="shared" si="573"/>
        <v>7.5490000000000004</v>
      </c>
      <c r="U209" s="6">
        <f t="shared" si="573"/>
        <v>9.1879999999999988</v>
      </c>
      <c r="V209" s="6">
        <f t="shared" si="573"/>
        <v>8.5185600000000008</v>
      </c>
      <c r="W209" s="6">
        <f t="shared" si="573"/>
        <v>5.965580000000001</v>
      </c>
      <c r="X209" s="6">
        <f t="shared" si="573"/>
        <v>5.4789999999999992</v>
      </c>
      <c r="Y209" s="105">
        <f t="shared" ref="Y209" si="574">+SUM(K204:K209)+SUM(J210:J215)</f>
        <v>4.8789999999999996</v>
      </c>
      <c r="Z209" s="90"/>
      <c r="AA209" s="117"/>
      <c r="AB209" s="113"/>
    </row>
    <row r="210" spans="1:28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6">
        <f>+'[1]6.EXPORTACION VARIETAL'!O419/1000</f>
        <v>0.42099999999999999</v>
      </c>
      <c r="K210" s="105">
        <f>+'[1]6.EXPORTACION VARIETAL'!O431/1000</f>
        <v>0.26900000000000002</v>
      </c>
      <c r="L210" s="90"/>
      <c r="M210" s="113"/>
      <c r="N210" s="2"/>
      <c r="O210" s="89" t="s">
        <v>4</v>
      </c>
      <c r="P210" s="104">
        <f>+SUM('[1]6.EXPORTACION VARIETAL'!O312:O323)/1000</f>
        <v>7.2544909275000009</v>
      </c>
      <c r="Q210" s="6">
        <f t="shared" ref="Q210:X210" si="575">+SUM(C204:C210)+SUM(B211:B215)</f>
        <v>7.1218500000000002</v>
      </c>
      <c r="R210" s="6">
        <f t="shared" si="575"/>
        <v>7.16</v>
      </c>
      <c r="S210" s="6">
        <f t="shared" si="575"/>
        <v>8.3030000000000008</v>
      </c>
      <c r="T210" s="6">
        <f t="shared" si="575"/>
        <v>7.6290000000000004</v>
      </c>
      <c r="U210" s="6">
        <f t="shared" si="575"/>
        <v>8.838000000000001</v>
      </c>
      <c r="V210" s="6">
        <f t="shared" si="575"/>
        <v>8.5314000000000014</v>
      </c>
      <c r="W210" s="6">
        <f t="shared" si="575"/>
        <v>6.3787400000000005</v>
      </c>
      <c r="X210" s="6">
        <f t="shared" si="575"/>
        <v>5.0729999999999995</v>
      </c>
      <c r="Y210" s="105">
        <f t="shared" ref="Y210" si="576">+SUM(K204:K210)+SUM(J211:J215)</f>
        <v>4.7270000000000003</v>
      </c>
      <c r="Z210" s="90"/>
      <c r="AA210" s="117"/>
      <c r="AB210" s="113"/>
    </row>
    <row r="211" spans="1:28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6">
        <f>+'[1]6.EXPORTACION VARIETAL'!O420/1000</f>
        <v>0.374</v>
      </c>
      <c r="K211" s="105">
        <f>+'[1]6.EXPORTACION VARIETAL'!O432/1000</f>
        <v>0.374</v>
      </c>
      <c r="L211" s="90"/>
      <c r="M211" s="113"/>
      <c r="N211" s="2"/>
      <c r="O211" s="89" t="s">
        <v>5</v>
      </c>
      <c r="P211" s="104">
        <f>+SUM('[1]6.EXPORTACION VARIETAL'!O313:O324)/1000</f>
        <v>7.1374709275000008</v>
      </c>
      <c r="Q211" s="6">
        <f t="shared" ref="Q211:X211" si="577">+SUM(C204:C211)+SUM(B212:B215)</f>
        <v>7.3025199999999995</v>
      </c>
      <c r="R211" s="6">
        <f t="shared" si="577"/>
        <v>7.4340000000000011</v>
      </c>
      <c r="S211" s="6">
        <f t="shared" si="577"/>
        <v>7.8890000000000002</v>
      </c>
      <c r="T211" s="6">
        <f t="shared" si="577"/>
        <v>7.9410000000000007</v>
      </c>
      <c r="U211" s="6">
        <f t="shared" si="577"/>
        <v>8.9929999999999986</v>
      </c>
      <c r="V211" s="6">
        <f t="shared" si="577"/>
        <v>8.1412600000000008</v>
      </c>
      <c r="W211" s="6">
        <f t="shared" si="577"/>
        <v>6.3168800000000003</v>
      </c>
      <c r="X211" s="6">
        <f t="shared" si="577"/>
        <v>4.766</v>
      </c>
      <c r="Y211" s="105">
        <f t="shared" ref="Y211" si="578">+SUM(K204:K211)+SUM(J212:J215)</f>
        <v>4.7270000000000003</v>
      </c>
      <c r="Z211" s="105"/>
      <c r="AA211" s="117"/>
      <c r="AB211" s="113"/>
    </row>
    <row r="212" spans="1:28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6">
        <f>+'[1]6.EXPORTACION VARIETAL'!O421/1000</f>
        <v>0.39200000000000002</v>
      </c>
      <c r="K212" s="105">
        <f>+'[1]6.EXPORTACION VARIETAL'!O433/1000</f>
        <v>0.34100000000000003</v>
      </c>
      <c r="L212" s="90"/>
      <c r="M212" s="113"/>
      <c r="N212" s="2"/>
      <c r="O212" s="89" t="s">
        <v>6</v>
      </c>
      <c r="P212" s="104">
        <f>+SUM('[1]6.EXPORTACION VARIETAL'!O314:O325)/1000</f>
        <v>7.0963509275000014</v>
      </c>
      <c r="Q212" s="6">
        <f t="shared" ref="Q212:X212" si="579">+SUM(C204:C212)+SUM(B213:B215)</f>
        <v>7.3486700000000003</v>
      </c>
      <c r="R212" s="6">
        <f t="shared" si="579"/>
        <v>7.3239999999999998</v>
      </c>
      <c r="S212" s="6">
        <f t="shared" si="579"/>
        <v>7.766</v>
      </c>
      <c r="T212" s="6">
        <f t="shared" si="579"/>
        <v>8.3210000000000015</v>
      </c>
      <c r="U212" s="6">
        <f t="shared" si="579"/>
        <v>9.1809999999999992</v>
      </c>
      <c r="V212" s="6">
        <f t="shared" si="579"/>
        <v>7.5872900000000012</v>
      </c>
      <c r="W212" s="6">
        <f t="shared" si="579"/>
        <v>6.283850000000001</v>
      </c>
      <c r="X212" s="6">
        <f t="shared" si="579"/>
        <v>4.6649999999999991</v>
      </c>
      <c r="Y212" s="105">
        <f t="shared" ref="Y212" si="580">+SUM(K204:K212)+SUM(J213:J215)</f>
        <v>4.6760000000000002</v>
      </c>
      <c r="Z212" s="105"/>
      <c r="AA212" s="117"/>
      <c r="AB212" s="113"/>
    </row>
    <row r="213" spans="1:28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6">
        <f>+'[1]6.EXPORTACION VARIETAL'!O422/1000</f>
        <v>0.96299999999999997</v>
      </c>
      <c r="K213" s="105">
        <f>+'[1]6.EXPORTACION VARIETAL'!O434/1000</f>
        <v>0.28299999999999997</v>
      </c>
      <c r="L213" s="90"/>
      <c r="M213" s="113"/>
      <c r="N213" s="2"/>
      <c r="O213" s="89" t="s">
        <v>7</v>
      </c>
      <c r="P213" s="104">
        <f>+SUM('[1]6.EXPORTACION VARIETAL'!O315:O326)/1000</f>
        <v>7.5557109275000007</v>
      </c>
      <c r="Q213" s="6">
        <f t="shared" ref="Q213:X213" si="581">+SUM(C204:C213)+SUM(B214:B215)</f>
        <v>7.0380000000000003</v>
      </c>
      <c r="R213" s="6">
        <f t="shared" si="581"/>
        <v>7.4879999999999995</v>
      </c>
      <c r="S213" s="6">
        <f t="shared" si="581"/>
        <v>7.6219999999999999</v>
      </c>
      <c r="T213" s="6">
        <f t="shared" si="581"/>
        <v>8.5389999999999997</v>
      </c>
      <c r="U213" s="6">
        <f t="shared" si="581"/>
        <v>8.8740000000000006</v>
      </c>
      <c r="V213" s="6">
        <f t="shared" si="581"/>
        <v>7.4908100000000015</v>
      </c>
      <c r="W213" s="6">
        <f t="shared" si="581"/>
        <v>6.2563300000000011</v>
      </c>
      <c r="X213" s="6">
        <f t="shared" si="581"/>
        <v>5.1479999999999997</v>
      </c>
      <c r="Y213" s="105">
        <f t="shared" ref="Y213" si="582">+SUM(K204:K213)+SUM(J214:J215)</f>
        <v>3.9960000000000004</v>
      </c>
      <c r="Z213" s="90"/>
      <c r="AA213" s="117"/>
      <c r="AB213" s="113"/>
    </row>
    <row r="214" spans="1:28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6">
        <f>+'[1]6.EXPORTACION VARIETAL'!O423/1000</f>
        <v>0.96399999999999997</v>
      </c>
      <c r="K214" s="105">
        <f>+'[1]6.EXPORTACION VARIETAL'!O435/1000</f>
        <v>0.27600000000000002</v>
      </c>
      <c r="L214" s="90"/>
      <c r="M214" s="113"/>
      <c r="N214" s="2"/>
      <c r="O214" s="89" t="s">
        <v>8</v>
      </c>
      <c r="P214" s="104">
        <f>+SUM('[1]6.EXPORTACION VARIETAL'!O316:O327)/1000</f>
        <v>7.4863509275000011</v>
      </c>
      <c r="Q214" s="6">
        <f t="shared" ref="Q214:X214" si="583">+SUM(C204:C214)+SUM(B215)</f>
        <v>7.0380000000000003</v>
      </c>
      <c r="R214" s="6">
        <f t="shared" si="583"/>
        <v>7.64</v>
      </c>
      <c r="S214" s="6">
        <f t="shared" si="583"/>
        <v>7.5759999999999996</v>
      </c>
      <c r="T214" s="6">
        <f t="shared" si="583"/>
        <v>8.6609999999999996</v>
      </c>
      <c r="U214" s="6">
        <f t="shared" si="583"/>
        <v>8.8050000000000015</v>
      </c>
      <c r="V214" s="6">
        <f t="shared" si="583"/>
        <v>7.6298100000000009</v>
      </c>
      <c r="W214" s="6">
        <f t="shared" si="583"/>
        <v>5.9013300000000006</v>
      </c>
      <c r="X214" s="6">
        <f t="shared" si="583"/>
        <v>5.7749999999999995</v>
      </c>
      <c r="Y214" s="105">
        <f t="shared" ref="Y214" si="584">+SUM(K204:K214)+SUM(J215)</f>
        <v>3.3079999999999998</v>
      </c>
      <c r="Z214" s="90"/>
      <c r="AA214" s="117"/>
      <c r="AB214" s="113"/>
    </row>
    <row r="215" spans="1:28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6">
        <f>+'[1]6.EXPORTACION VARIETAL'!O424/1000</f>
        <v>0.215</v>
      </c>
      <c r="K215" s="105">
        <f>+'[1]6.EXPORTACION VARIETAL'!O436/1000</f>
        <v>0.33900000000000002</v>
      </c>
      <c r="L215" s="90"/>
      <c r="M215" s="113"/>
      <c r="N215" s="2"/>
      <c r="O215" s="89" t="s">
        <v>9</v>
      </c>
      <c r="P215" s="104">
        <f>+SUM('[1]6.EXPORTACION VARIETAL'!O317:O328)/1000</f>
        <v>7.6709500000000004</v>
      </c>
      <c r="Q215" s="6">
        <f t="shared" ref="Q215:X215" si="585">+SUM(C204:C215)</f>
        <v>6.8449999999999998</v>
      </c>
      <c r="R215" s="6">
        <f t="shared" si="585"/>
        <v>8.0269999999999992</v>
      </c>
      <c r="S215" s="6">
        <f t="shared" si="585"/>
        <v>7.3509999999999991</v>
      </c>
      <c r="T215" s="6">
        <f t="shared" si="585"/>
        <v>8.6780000000000008</v>
      </c>
      <c r="U215" s="6">
        <f t="shared" si="585"/>
        <v>9.0380000000000003</v>
      </c>
      <c r="V215" s="6">
        <f t="shared" si="585"/>
        <v>7.2178100000000009</v>
      </c>
      <c r="W215" s="6">
        <f t="shared" si="585"/>
        <v>5.7623300000000013</v>
      </c>
      <c r="X215" s="6">
        <f t="shared" si="585"/>
        <v>5.645999999999999</v>
      </c>
      <c r="Y215" s="105">
        <f t="shared" ref="Y215:Z215" si="586">+SUM(K204:K215)</f>
        <v>3.4319999999999999</v>
      </c>
      <c r="Z215" s="90">
        <f t="shared" si="586"/>
        <v>0.752</v>
      </c>
      <c r="AA215" s="117"/>
      <c r="AB215" s="113"/>
    </row>
    <row r="216" spans="1:28" ht="25.5" x14ac:dyDescent="0.25">
      <c r="A216" s="92" t="s">
        <v>13</v>
      </c>
      <c r="B216" s="218">
        <f>SUM(B204:B215)</f>
        <v>7.6709500000000004</v>
      </c>
      <c r="C216" s="219">
        <f t="shared" ref="C216:G216" si="587">SUM(C204:C215)</f>
        <v>6.8449999999999998</v>
      </c>
      <c r="D216" s="219">
        <f t="shared" si="587"/>
        <v>8.0269999999999992</v>
      </c>
      <c r="E216" s="219">
        <f t="shared" si="587"/>
        <v>7.3509999999999991</v>
      </c>
      <c r="F216" s="219">
        <f t="shared" si="587"/>
        <v>8.6780000000000008</v>
      </c>
      <c r="G216" s="219">
        <f t="shared" si="587"/>
        <v>9.0380000000000003</v>
      </c>
      <c r="H216" s="219">
        <f t="shared" ref="H216:I216" si="588">SUM(H204:H215)</f>
        <v>7.2178100000000009</v>
      </c>
      <c r="I216" s="219">
        <f t="shared" si="588"/>
        <v>5.7623300000000013</v>
      </c>
      <c r="J216" s="219">
        <f t="shared" ref="J216:K216" si="589">SUM(J204:J215)</f>
        <v>5.645999999999999</v>
      </c>
      <c r="K216" s="250">
        <f t="shared" si="589"/>
        <v>3.4319999999999999</v>
      </c>
      <c r="L216" s="249"/>
      <c r="M216" s="173"/>
      <c r="N216" s="3"/>
      <c r="O216" s="92" t="s">
        <v>14</v>
      </c>
      <c r="P216" s="106">
        <f>+AVERAGE(P204:P215)</f>
        <v>7.4417080410416672</v>
      </c>
      <c r="Q216" s="83">
        <f>+AVERAGE(Q204:Q215)</f>
        <v>7.2922000000000002</v>
      </c>
      <c r="R216" s="83">
        <f t="shared" ref="R216:X216" si="590">+AVERAGE(R204:R215)</f>
        <v>7.2623333333333333</v>
      </c>
      <c r="S216" s="83">
        <f t="shared" si="590"/>
        <v>7.8716666666666661</v>
      </c>
      <c r="T216" s="83">
        <f t="shared" si="590"/>
        <v>7.8696666666666673</v>
      </c>
      <c r="U216" s="83">
        <f t="shared" si="590"/>
        <v>8.9191666666666674</v>
      </c>
      <c r="V216" s="83">
        <f t="shared" si="590"/>
        <v>8.2983233333333342</v>
      </c>
      <c r="W216" s="83">
        <f t="shared" si="590"/>
        <v>6.3519008333333344</v>
      </c>
      <c r="X216" s="83">
        <f t="shared" si="590"/>
        <v>5.3963324999999998</v>
      </c>
      <c r="Y216" s="107">
        <f t="shared" ref="Y216:Z216" si="591">+AVERAGE(Y204:Y215)</f>
        <v>4.6493333333333338</v>
      </c>
      <c r="Z216" s="93">
        <f t="shared" si="591"/>
        <v>2.8056000000000001</v>
      </c>
      <c r="AA216" s="119">
        <f>+Z216/Y216-1</f>
        <v>-0.39655864640091776</v>
      </c>
      <c r="AB216" s="173">
        <f>+POWER(Z216/U216,0.2)-1</f>
        <v>-0.20651212526755947</v>
      </c>
    </row>
    <row r="217" spans="1:28" ht="25.5" x14ac:dyDescent="0.25">
      <c r="A217" s="95" t="s">
        <v>15</v>
      </c>
      <c r="B217" s="108">
        <f>+B216/B$324</f>
        <v>1.016676398116426E-2</v>
      </c>
      <c r="C217" s="84">
        <f t="shared" ref="C217" si="592">+C216/C$324</f>
        <v>9.2620406528487031E-3</v>
      </c>
      <c r="D217" s="84">
        <f t="shared" ref="D217" si="593">+D216/D$324</f>
        <v>1.0885366660699853E-2</v>
      </c>
      <c r="E217" s="84">
        <f t="shared" ref="E217" si="594">+E216/E$324</f>
        <v>1.0171986976092852E-2</v>
      </c>
      <c r="F217" s="84">
        <f t="shared" ref="F217:G217" si="595">+F216/F$324</f>
        <v>1.216329482604442E-2</v>
      </c>
      <c r="G217" s="84">
        <f t="shared" si="595"/>
        <v>1.1038252834368807E-2</v>
      </c>
      <c r="H217" s="229">
        <f t="shared" ref="H217:I217" si="596">+H216/H$324</f>
        <v>9.6117896004037657E-3</v>
      </c>
      <c r="I217" s="84">
        <f t="shared" si="596"/>
        <v>9.0420836085921569E-3</v>
      </c>
      <c r="J217" s="229">
        <f t="shared" ref="J217:K217" si="597">+J216/J$324</f>
        <v>8.6870225484086856E-3</v>
      </c>
      <c r="K217" s="109">
        <f t="shared" si="597"/>
        <v>5.8037775286257122E-3</v>
      </c>
      <c r="L217" s="96"/>
      <c r="M217" s="114"/>
      <c r="N217" s="3"/>
      <c r="O217" s="95" t="s">
        <v>15</v>
      </c>
      <c r="P217" s="108">
        <f>+P216/P$324</f>
        <v>1.0101535900522238E-2</v>
      </c>
      <c r="Q217" s="84">
        <f t="shared" ref="Q217" si="598">+Q216/Q$324</f>
        <v>9.7843905362067392E-3</v>
      </c>
      <c r="R217" s="84">
        <f t="shared" ref="R217" si="599">+R216/R$324</f>
        <v>9.816639219246687E-3</v>
      </c>
      <c r="S217" s="84">
        <f t="shared" ref="S217" si="600">+S216/S$324</f>
        <v>1.0677763281019149E-2</v>
      </c>
      <c r="T217" s="84">
        <f t="shared" ref="T217:X217" si="601">+T216/T$324</f>
        <v>1.1100509829315968E-2</v>
      </c>
      <c r="U217" s="84">
        <f t="shared" si="601"/>
        <v>1.1581418137779813E-2</v>
      </c>
      <c r="V217" s="84">
        <f t="shared" si="601"/>
        <v>1.0419182703173262E-2</v>
      </c>
      <c r="W217" s="84">
        <f t="shared" si="601"/>
        <v>9.3037529164701014E-3</v>
      </c>
      <c r="X217" s="84">
        <f t="shared" si="601"/>
        <v>8.4872060159615469E-3</v>
      </c>
      <c r="Y217" s="109">
        <f t="shared" ref="Y217:Z217" si="602">+Y216/Y$324</f>
        <v>7.4577736583339282E-3</v>
      </c>
      <c r="Z217" s="96">
        <f t="shared" si="602"/>
        <v>4.7530448770211481E-3</v>
      </c>
      <c r="AA217" s="118"/>
      <c r="AB217" s="114"/>
    </row>
    <row r="218" spans="1:28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03">+D216/C216-1</f>
        <v>0.172680788897005</v>
      </c>
      <c r="E218" s="85">
        <f t="shared" ref="E218" si="604">+E216/D216-1</f>
        <v>-8.4215771770275394E-2</v>
      </c>
      <c r="F218" s="85">
        <f t="shared" ref="F218:K218" si="605">+F216/E216-1</f>
        <v>0.18051965718949825</v>
      </c>
      <c r="G218" s="85">
        <f t="shared" si="605"/>
        <v>4.1484212952292987E-2</v>
      </c>
      <c r="H218" s="85">
        <f t="shared" si="605"/>
        <v>-0.20139300730250043</v>
      </c>
      <c r="I218" s="85">
        <f t="shared" si="605"/>
        <v>-0.20165119336751725</v>
      </c>
      <c r="J218" s="85">
        <f t="shared" si="605"/>
        <v>-2.0188014223413542E-2</v>
      </c>
      <c r="K218" s="85">
        <f t="shared" si="605"/>
        <v>-0.3921360255047821</v>
      </c>
      <c r="L218" s="100"/>
      <c r="M218" s="115"/>
      <c r="N218" s="2"/>
      <c r="O218" s="98" t="s">
        <v>12</v>
      </c>
      <c r="P218" s="110"/>
      <c r="Q218" s="85">
        <f>+Q216/P216-1</f>
        <v>-2.0090554509410663E-2</v>
      </c>
      <c r="R218" s="85">
        <f t="shared" ref="R218" si="606">+R216/Q216-1</f>
        <v>-4.0957004287687226E-3</v>
      </c>
      <c r="S218" s="85">
        <f t="shared" ref="S218" si="607">+S216/R216-1</f>
        <v>8.3903245054390174E-2</v>
      </c>
      <c r="T218" s="85">
        <f t="shared" ref="T218" si="608">+T216/S216-1</f>
        <v>-2.5407579927994028E-4</v>
      </c>
      <c r="U218" s="85">
        <f t="shared" ref="U218" si="609">+U216/T216-1</f>
        <v>0.13336015926129874</v>
      </c>
      <c r="V218" s="85">
        <f t="shared" ref="V218" si="610">+V216/U216-1</f>
        <v>-6.960777352144254E-2</v>
      </c>
      <c r="W218" s="85">
        <f t="shared" ref="W218" si="611">+W216/V216-1</f>
        <v>-0.23455611715941005</v>
      </c>
      <c r="X218" s="85">
        <f t="shared" ref="X218:Z218" si="612">+X216/W216-1</f>
        <v>-0.15043816936163878</v>
      </c>
      <c r="Y218" s="111">
        <f t="shared" si="612"/>
        <v>-0.13842719414837135</v>
      </c>
      <c r="Z218" s="100">
        <f t="shared" si="612"/>
        <v>-0.39655864640091776</v>
      </c>
      <c r="AA218" s="99"/>
      <c r="AB218" s="115"/>
    </row>
    <row r="219" spans="1:28" ht="15.75" thickBot="1" x14ac:dyDescent="0.3"/>
    <row r="220" spans="1:28" ht="15.75" thickBot="1" x14ac:dyDescent="0.3">
      <c r="A220" s="282" t="s">
        <v>71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4"/>
      <c r="N220" s="2"/>
      <c r="O220" s="282" t="s">
        <v>72</v>
      </c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4"/>
    </row>
    <row r="221" spans="1:28" ht="38.25" x14ac:dyDescent="0.25">
      <c r="A221" s="86"/>
      <c r="B221" s="102">
        <v>2016</v>
      </c>
      <c r="C221" s="82">
        <f>+B221+1</f>
        <v>2017</v>
      </c>
      <c r="D221" s="82">
        <f t="shared" ref="D221" si="613">+C221+1</f>
        <v>2018</v>
      </c>
      <c r="E221" s="82">
        <f t="shared" ref="E221" si="614">+D221+1</f>
        <v>2019</v>
      </c>
      <c r="F221" s="82">
        <f t="shared" ref="F221" si="615">+E221+1</f>
        <v>2020</v>
      </c>
      <c r="G221" s="82">
        <f t="shared" ref="G221" si="616">+F221+1</f>
        <v>2021</v>
      </c>
      <c r="H221" s="82">
        <v>2022</v>
      </c>
      <c r="I221" s="82">
        <v>2023</v>
      </c>
      <c r="J221" s="82">
        <v>2024</v>
      </c>
      <c r="K221" s="103">
        <v>2025</v>
      </c>
      <c r="L221" s="87">
        <v>2026</v>
      </c>
      <c r="M221" s="112" t="s">
        <v>16</v>
      </c>
      <c r="N221" s="2"/>
      <c r="O221" s="86"/>
      <c r="P221" s="102">
        <v>2016</v>
      </c>
      <c r="Q221" s="82">
        <f>+P221+1</f>
        <v>2017</v>
      </c>
      <c r="R221" s="82">
        <f t="shared" ref="R221" si="617">+Q221+1</f>
        <v>2018</v>
      </c>
      <c r="S221" s="82">
        <f t="shared" ref="S221" si="618">+R221+1</f>
        <v>2019</v>
      </c>
      <c r="T221" s="82">
        <f t="shared" ref="T221" si="619">+S221+1</f>
        <v>2020</v>
      </c>
      <c r="U221" s="82">
        <f t="shared" ref="U221" si="620">+T221+1</f>
        <v>2021</v>
      </c>
      <c r="V221" s="82">
        <v>2022</v>
      </c>
      <c r="W221" s="82">
        <v>2023</v>
      </c>
      <c r="X221" s="82">
        <v>2024</v>
      </c>
      <c r="Y221" s="103">
        <v>2025</v>
      </c>
      <c r="Z221" s="87">
        <v>2026</v>
      </c>
      <c r="AA221" s="116" t="s">
        <v>16</v>
      </c>
      <c r="AB221" s="112" t="s">
        <v>21</v>
      </c>
    </row>
    <row r="222" spans="1:28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6">
        <f>+'[1]6.EXPORTACION VARIETAL'!P413/1000</f>
        <v>0.246</v>
      </c>
      <c r="K222" s="105">
        <f>+'[1]6.EXPORTACION VARIETAL'!P425/1000</f>
        <v>0.26100000000000001</v>
      </c>
      <c r="L222" s="90">
        <f>+'[1]6.EXPORTACION VARIETAL'!P437/1000</f>
        <v>0.26800000000000002</v>
      </c>
      <c r="M222" s="113">
        <f>+L222/K222-1</f>
        <v>2.6819923371647514E-2</v>
      </c>
      <c r="N222" s="2"/>
      <c r="O222" s="89" t="s">
        <v>10</v>
      </c>
      <c r="P222" s="104">
        <f>+SUM('[1]6.EXPORTACION VARIETAL'!P306:P317)/1000</f>
        <v>11.37481</v>
      </c>
      <c r="Q222" s="6">
        <f t="shared" ref="Q222:Z222" si="621">+SUM(C222)+SUM(B223:B233)</f>
        <v>9.2672000000000025</v>
      </c>
      <c r="R222" s="6">
        <f t="shared" si="621"/>
        <v>8.1560000000000006</v>
      </c>
      <c r="S222" s="6">
        <f t="shared" si="621"/>
        <v>8.5470000000000006</v>
      </c>
      <c r="T222" s="6">
        <f t="shared" si="621"/>
        <v>8.2949999999999999</v>
      </c>
      <c r="U222" s="6">
        <f t="shared" si="621"/>
        <v>8.7129999999999992</v>
      </c>
      <c r="V222" s="6">
        <f t="shared" si="621"/>
        <v>7.5099999999999989</v>
      </c>
      <c r="W222" s="6">
        <f t="shared" si="621"/>
        <v>6.0017000000000005</v>
      </c>
      <c r="X222" s="6">
        <f t="shared" si="621"/>
        <v>4.0039400000000001</v>
      </c>
      <c r="Y222" s="105">
        <f t="shared" si="621"/>
        <v>4.6879999999999997</v>
      </c>
      <c r="Z222" s="90">
        <f t="shared" si="621"/>
        <v>4.1269999999999998</v>
      </c>
      <c r="AA222" s="117">
        <f>+Z222/Y222-1</f>
        <v>-0.11966723549488056</v>
      </c>
      <c r="AB222" s="113">
        <f>+POWER(Z222/U222,0.2)-1</f>
        <v>-0.13882115856615929</v>
      </c>
    </row>
    <row r="223" spans="1:28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6">
        <f>+'[1]6.EXPORTACION VARIETAL'!P414/1000</f>
        <v>0.53400000000000003</v>
      </c>
      <c r="K223" s="105">
        <f>+'[1]6.EXPORTACION VARIETAL'!P426/1000</f>
        <v>0.41099999999999998</v>
      </c>
      <c r="L223" s="90">
        <f>+'[1]6.EXPORTACION VARIETAL'!P438/1000</f>
        <v>0.253</v>
      </c>
      <c r="M223" s="113">
        <f>+L223/K223-1</f>
        <v>-0.38442822384428221</v>
      </c>
      <c r="N223" s="2"/>
      <c r="O223" s="89" t="s">
        <v>11</v>
      </c>
      <c r="P223" s="104">
        <f>+SUM('[1]6.EXPORTACION VARIETAL'!P307:P318)/1000</f>
        <v>11.426159999999999</v>
      </c>
      <c r="Q223" s="6">
        <f t="shared" ref="Q223:Y223" si="622">+SUM(C222:C223)+SUM(B224:B233)</f>
        <v>9.0758499999999991</v>
      </c>
      <c r="R223" s="6">
        <f t="shared" si="622"/>
        <v>8.2469999999999999</v>
      </c>
      <c r="S223" s="6">
        <f t="shared" si="622"/>
        <v>8.5379999999999985</v>
      </c>
      <c r="T223" s="6">
        <f t="shared" si="622"/>
        <v>8.0259999999999998</v>
      </c>
      <c r="U223" s="6">
        <f t="shared" si="622"/>
        <v>8.6980000000000004</v>
      </c>
      <c r="V223" s="6">
        <f t="shared" si="622"/>
        <v>7.4478999999999989</v>
      </c>
      <c r="W223" s="6">
        <f t="shared" si="622"/>
        <v>5.8948</v>
      </c>
      <c r="X223" s="6">
        <f t="shared" si="622"/>
        <v>4.2639399999999998</v>
      </c>
      <c r="Y223" s="105">
        <f t="shared" si="622"/>
        <v>4.5649999999999995</v>
      </c>
      <c r="Z223" s="90">
        <f t="shared" ref="Z223" si="623">+SUM(L222:L223)+SUM(K224:K233)</f>
        <v>3.9689999999999999</v>
      </c>
      <c r="AA223" s="117">
        <f>+Z223/Y223-1</f>
        <v>-0.13055859802847747</v>
      </c>
      <c r="AB223" s="113">
        <f>+POWER(Z223/U223,0.2)-1</f>
        <v>-0.14522396187741893</v>
      </c>
    </row>
    <row r="224" spans="1:28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6">
        <f>+'[1]6.EXPORTACION VARIETAL'!P415/1000</f>
        <v>0.26500000000000001</v>
      </c>
      <c r="K224" s="105">
        <f>+'[1]6.EXPORTACION VARIETAL'!P427/1000</f>
        <v>0.28499999999999998</v>
      </c>
      <c r="L224" s="90">
        <f>+'[1]6.EXPORTACION VARIETAL'!P439/1000</f>
        <v>0.56200000000000006</v>
      </c>
      <c r="M224" s="113">
        <f>+L224/K224-1</f>
        <v>0.97192982456140387</v>
      </c>
      <c r="N224" s="2"/>
      <c r="O224" s="89" t="s">
        <v>0</v>
      </c>
      <c r="P224" s="104">
        <f>+SUM('[1]6.EXPORTACION VARIETAL'!P308:P319)/1000</f>
        <v>11.380660000000001</v>
      </c>
      <c r="Q224" s="6">
        <f t="shared" ref="Q224:X224" si="624">+SUM(C222:C224)+SUM(B225:B233)</f>
        <v>8.6313500000000012</v>
      </c>
      <c r="R224" s="6">
        <f t="shared" si="624"/>
        <v>8.1689999999999987</v>
      </c>
      <c r="S224" s="6">
        <f t="shared" si="624"/>
        <v>8.673</v>
      </c>
      <c r="T224" s="6">
        <f t="shared" si="624"/>
        <v>7.9689999999999994</v>
      </c>
      <c r="U224" s="6">
        <f t="shared" si="624"/>
        <v>8.81</v>
      </c>
      <c r="V224" s="6">
        <f t="shared" si="624"/>
        <v>7.0538999999999987</v>
      </c>
      <c r="W224" s="6">
        <f t="shared" si="624"/>
        <v>6.0687999999999995</v>
      </c>
      <c r="X224" s="6">
        <f t="shared" si="624"/>
        <v>4.06494</v>
      </c>
      <c r="Y224" s="105">
        <f t="shared" ref="Y224" si="625">+SUM(K222:K224)+SUM(J225:J233)</f>
        <v>4.585</v>
      </c>
      <c r="Z224" s="90">
        <f t="shared" ref="Z224" si="626">+SUM(L222:L224)+SUM(K225:K233)</f>
        <v>4.2460000000000004</v>
      </c>
      <c r="AA224" s="117">
        <f>+Z224/Y224-1</f>
        <v>-7.3936750272628027E-2</v>
      </c>
      <c r="AB224" s="113">
        <f>+POWER(Z224/U224,0.2)-1</f>
        <v>-0.13582675508742381</v>
      </c>
    </row>
    <row r="225" spans="1:28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6">
        <f>+'[1]6.EXPORTACION VARIETAL'!P416/1000</f>
        <v>0.35</v>
      </c>
      <c r="K225" s="105">
        <f>+'[1]6.EXPORTACION VARIETAL'!P428/1000</f>
        <v>0.17799999999999999</v>
      </c>
      <c r="L225" s="90">
        <f>+'[1]6.EXPORTACION VARIETAL'!P440/1000</f>
        <v>0.28499999999999998</v>
      </c>
      <c r="M225" s="113">
        <f>+L225/K225-1</f>
        <v>0.601123595505618</v>
      </c>
      <c r="N225" s="2"/>
      <c r="O225" s="89" t="s">
        <v>1</v>
      </c>
      <c r="P225" s="104">
        <f>+SUM('[1]6.EXPORTACION VARIETAL'!P309:P320)/1000</f>
        <v>10.992109999999998</v>
      </c>
      <c r="Q225" s="6">
        <f t="shared" ref="Q225:X225" si="627">+SUM(C222:C225)+SUM(B226:B233)</f>
        <v>8.6578999999999997</v>
      </c>
      <c r="R225" s="6">
        <f t="shared" si="627"/>
        <v>8.1179999999999986</v>
      </c>
      <c r="S225" s="6">
        <f t="shared" si="627"/>
        <v>8.9669999999999987</v>
      </c>
      <c r="T225" s="6">
        <f t="shared" si="627"/>
        <v>7.76</v>
      </c>
      <c r="U225" s="6">
        <f t="shared" si="627"/>
        <v>8.8649999999999984</v>
      </c>
      <c r="V225" s="6">
        <f t="shared" si="627"/>
        <v>7.3515999999999995</v>
      </c>
      <c r="W225" s="6">
        <f t="shared" si="627"/>
        <v>5.3429800000000007</v>
      </c>
      <c r="X225" s="6">
        <f t="shared" si="627"/>
        <v>4.0150600000000001</v>
      </c>
      <c r="Y225" s="105">
        <f t="shared" ref="Y225" si="628">+SUM(K222:K225)+SUM(J226:J233)</f>
        <v>4.4130000000000003</v>
      </c>
      <c r="Z225" s="90">
        <f t="shared" ref="Z225" si="629">+SUM(L222:L225)+SUM(K226:K233)</f>
        <v>4.3529999999999998</v>
      </c>
      <c r="AA225" s="117">
        <f>+Z225/Y225-1</f>
        <v>-1.359619306594162E-2</v>
      </c>
      <c r="AB225" s="113">
        <f>+POWER(Z225/U225,0.2)-1</f>
        <v>-0.13259487175152151</v>
      </c>
    </row>
    <row r="226" spans="1:28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6">
        <f>+'[1]6.EXPORTACION VARIETAL'!P417/1000</f>
        <v>0.33100000000000002</v>
      </c>
      <c r="K226" s="105">
        <f>+'[1]6.EXPORTACION VARIETAL'!P429/1000</f>
        <v>0.33500000000000002</v>
      </c>
      <c r="L226" s="90"/>
      <c r="M226" s="113"/>
      <c r="N226" s="2"/>
      <c r="O226" s="89" t="s">
        <v>2</v>
      </c>
      <c r="P226" s="104">
        <f>+SUM('[1]6.EXPORTACION VARIETAL'!P310:P321)/1000</f>
        <v>11.2658517138</v>
      </c>
      <c r="Q226" s="6">
        <f t="shared" ref="Q226:X226" si="630">+SUM(C222:C226)+SUM(B227:B233)</f>
        <v>8.1767399999999988</v>
      </c>
      <c r="R226" s="6">
        <f t="shared" si="630"/>
        <v>8.1389999999999993</v>
      </c>
      <c r="S226" s="6">
        <f t="shared" si="630"/>
        <v>9.2050000000000001</v>
      </c>
      <c r="T226" s="6">
        <f t="shared" si="630"/>
        <v>7.9009999999999998</v>
      </c>
      <c r="U226" s="6">
        <f t="shared" si="630"/>
        <v>8.4539999999999988</v>
      </c>
      <c r="V226" s="6">
        <f t="shared" si="630"/>
        <v>7.1754799999999994</v>
      </c>
      <c r="W226" s="6">
        <f t="shared" si="630"/>
        <v>5.3620999999999999</v>
      </c>
      <c r="X226" s="6">
        <f t="shared" si="630"/>
        <v>3.9650599999999998</v>
      </c>
      <c r="Y226" s="105">
        <f t="shared" ref="Y226" si="631">+SUM(K222:K226)+SUM(J227:J233)</f>
        <v>4.4169999999999998</v>
      </c>
      <c r="Z226" s="90"/>
      <c r="AA226" s="117"/>
      <c r="AB226" s="113"/>
    </row>
    <row r="227" spans="1:28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6">
        <f>+'[1]6.EXPORTACION VARIETAL'!P418/1000</f>
        <v>0.32500000000000001</v>
      </c>
      <c r="K227" s="105">
        <f>+'[1]6.EXPORTACION VARIETAL'!P430/1000</f>
        <v>0.48099999999999998</v>
      </c>
      <c r="L227" s="90"/>
      <c r="M227" s="113"/>
      <c r="N227" s="2"/>
      <c r="O227" s="89" t="s">
        <v>3</v>
      </c>
      <c r="P227" s="104">
        <f>+SUM('[1]6.EXPORTACION VARIETAL'!P311:P322)/1000</f>
        <v>10.592931713799999</v>
      </c>
      <c r="Q227" s="6">
        <f t="shared" ref="Q227:X227" si="632">+SUM(C222:C227)+SUM(B228:B233)</f>
        <v>8.236089999999999</v>
      </c>
      <c r="R227" s="6">
        <f t="shared" si="632"/>
        <v>7.9359999999999999</v>
      </c>
      <c r="S227" s="6">
        <f t="shared" si="632"/>
        <v>9.1630000000000003</v>
      </c>
      <c r="T227" s="6">
        <f t="shared" si="632"/>
        <v>8.0090000000000003</v>
      </c>
      <c r="U227" s="6">
        <f t="shared" si="632"/>
        <v>8.5439999999999987</v>
      </c>
      <c r="V227" s="6">
        <f t="shared" si="632"/>
        <v>7.0300999999999991</v>
      </c>
      <c r="W227" s="6">
        <f t="shared" si="632"/>
        <v>5.1325400000000005</v>
      </c>
      <c r="X227" s="6">
        <f t="shared" si="632"/>
        <v>3.9430000000000005</v>
      </c>
      <c r="Y227" s="105">
        <f t="shared" ref="Y227" si="633">+SUM(K222:K227)+SUM(J228:J233)</f>
        <v>4.5729999999999986</v>
      </c>
      <c r="Z227" s="90"/>
      <c r="AA227" s="117"/>
      <c r="AB227" s="113"/>
    </row>
    <row r="228" spans="1:28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6">
        <f>+'[1]6.EXPORTACION VARIETAL'!P419/1000</f>
        <v>0.35099999999999998</v>
      </c>
      <c r="K228" s="105">
        <f>+'[1]6.EXPORTACION VARIETAL'!P431/1000</f>
        <v>0.34399999999999997</v>
      </c>
      <c r="L228" s="90"/>
      <c r="M228" s="113"/>
      <c r="N228" s="2"/>
      <c r="O228" s="89" t="s">
        <v>4</v>
      </c>
      <c r="P228" s="104">
        <f>+SUM('[1]6.EXPORTACION VARIETAL'!P312:P323)/1000</f>
        <v>10.1044417138</v>
      </c>
      <c r="Q228" s="6">
        <f t="shared" ref="Q228:X228" si="634">+SUM(C222:C228)+SUM(B229:B233)</f>
        <v>8.3430600000000013</v>
      </c>
      <c r="R228" s="6">
        <f t="shared" si="634"/>
        <v>7.9909999999999997</v>
      </c>
      <c r="S228" s="6">
        <f t="shared" si="634"/>
        <v>9.173</v>
      </c>
      <c r="T228" s="6">
        <f t="shared" si="634"/>
        <v>7.7</v>
      </c>
      <c r="U228" s="6">
        <f t="shared" si="634"/>
        <v>8.6890000000000001</v>
      </c>
      <c r="V228" s="6">
        <f t="shared" si="634"/>
        <v>6.7631199999999998</v>
      </c>
      <c r="W228" s="6">
        <f t="shared" si="634"/>
        <v>5.0095200000000002</v>
      </c>
      <c r="X228" s="6">
        <f t="shared" si="634"/>
        <v>3.9960000000000004</v>
      </c>
      <c r="Y228" s="105">
        <f t="shared" ref="Y228" si="635">+SUM(K222:K228)+SUM(J229:J233)</f>
        <v>4.5659999999999989</v>
      </c>
      <c r="Z228" s="90"/>
      <c r="AA228" s="117"/>
      <c r="AB228" s="113"/>
    </row>
    <row r="229" spans="1:28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6">
        <f>+'[1]6.EXPORTACION VARIETAL'!P420/1000</f>
        <v>0.36</v>
      </c>
      <c r="K229" s="105">
        <f>+'[1]6.EXPORTACION VARIETAL'!P432/1000</f>
        <v>0.63700000000000001</v>
      </c>
      <c r="L229" s="90"/>
      <c r="M229" s="113"/>
      <c r="N229" s="2"/>
      <c r="O229" s="89" t="s">
        <v>5</v>
      </c>
      <c r="P229" s="104">
        <f>+SUM('[1]6.EXPORTACION VARIETAL'!P313:P324)/1000</f>
        <v>10.255081713800001</v>
      </c>
      <c r="Q229" s="6">
        <f t="shared" ref="Q229:X229" si="636">+SUM(C222:C229)+SUM(B230:B233)</f>
        <v>8.1677300000000006</v>
      </c>
      <c r="R229" s="6">
        <f t="shared" si="636"/>
        <v>8.5339999999999989</v>
      </c>
      <c r="S229" s="6">
        <f t="shared" si="636"/>
        <v>8.3689999999999998</v>
      </c>
      <c r="T229" s="6">
        <f t="shared" si="636"/>
        <v>8.3250000000000011</v>
      </c>
      <c r="U229" s="6">
        <f t="shared" si="636"/>
        <v>8.5009999999999977</v>
      </c>
      <c r="V229" s="6">
        <f t="shared" si="636"/>
        <v>6.37974</v>
      </c>
      <c r="W229" s="6">
        <f t="shared" si="636"/>
        <v>4.7469000000000001</v>
      </c>
      <c r="X229" s="6">
        <f t="shared" si="636"/>
        <v>4.0030000000000001</v>
      </c>
      <c r="Y229" s="105">
        <f t="shared" ref="Y229" si="637">+SUM(K222:K229)+SUM(J230:J233)</f>
        <v>4.843</v>
      </c>
      <c r="Z229" s="105"/>
      <c r="AA229" s="117"/>
      <c r="AB229" s="113"/>
    </row>
    <row r="230" spans="1:28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6">
        <f>+'[1]6.EXPORTACION VARIETAL'!P421/1000</f>
        <v>0.36299999999999999</v>
      </c>
      <c r="K230" s="105">
        <f>+'[1]6.EXPORTACION VARIETAL'!P433/1000</f>
        <v>0.27300000000000002</v>
      </c>
      <c r="L230" s="90"/>
      <c r="M230" s="113"/>
      <c r="N230" s="2"/>
      <c r="O230" s="89" t="s">
        <v>6</v>
      </c>
      <c r="P230" s="104">
        <f>+SUM('[1]6.EXPORTACION VARIETAL'!P314:P325)/1000</f>
        <v>10.026801713799998</v>
      </c>
      <c r="Q230" s="6">
        <f t="shared" ref="Q230:X230" si="638">+SUM(C222:C230)+SUM(B231:B233)</f>
        <v>7.8386800000000001</v>
      </c>
      <c r="R230" s="6">
        <f t="shared" si="638"/>
        <v>8.5339999999999989</v>
      </c>
      <c r="S230" s="6">
        <f t="shared" si="638"/>
        <v>8.4190000000000005</v>
      </c>
      <c r="T230" s="6">
        <f t="shared" si="638"/>
        <v>8.4420000000000002</v>
      </c>
      <c r="U230" s="6">
        <f t="shared" si="638"/>
        <v>8.5599999999999987</v>
      </c>
      <c r="V230" s="6">
        <f t="shared" si="638"/>
        <v>6.0669900000000005</v>
      </c>
      <c r="W230" s="6">
        <f t="shared" si="638"/>
        <v>4.6026500000000006</v>
      </c>
      <c r="X230" s="6">
        <f t="shared" si="638"/>
        <v>4.1379999999999999</v>
      </c>
      <c r="Y230" s="105">
        <f t="shared" ref="Y230" si="639">+SUM(K222:K230)+SUM(J231:J233)</f>
        <v>4.7530000000000001</v>
      </c>
      <c r="Z230" s="105"/>
      <c r="AA230" s="117"/>
      <c r="AB230" s="113"/>
    </row>
    <row r="231" spans="1:28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6">
        <f>+'[1]6.EXPORTACION VARIETAL'!P422/1000</f>
        <v>0.43</v>
      </c>
      <c r="K231" s="105">
        <f>+'[1]6.EXPORTACION VARIETAL'!P434/1000</f>
        <v>0.39300000000000002</v>
      </c>
      <c r="L231" s="90"/>
      <c r="M231" s="113"/>
      <c r="N231" s="2"/>
      <c r="O231" s="89" t="s">
        <v>7</v>
      </c>
      <c r="P231" s="104">
        <f>+SUM('[1]6.EXPORTACION VARIETAL'!P315:P326)/1000</f>
        <v>9.8410617137999985</v>
      </c>
      <c r="Q231" s="6">
        <f t="shared" ref="Q231:X231" si="640">+SUM(C222:C231)+SUM(B232:B233)</f>
        <v>7.7870000000000008</v>
      </c>
      <c r="R231" s="6">
        <f t="shared" si="640"/>
        <v>8.4289999999999985</v>
      </c>
      <c r="S231" s="6">
        <f t="shared" si="640"/>
        <v>8.4510000000000005</v>
      </c>
      <c r="T231" s="6">
        <f t="shared" si="640"/>
        <v>8.6620000000000008</v>
      </c>
      <c r="U231" s="6">
        <f t="shared" si="640"/>
        <v>8.238999999999999</v>
      </c>
      <c r="V231" s="6">
        <f t="shared" si="640"/>
        <v>6.0357000000000012</v>
      </c>
      <c r="W231" s="6">
        <f t="shared" si="640"/>
        <v>4.3499400000000001</v>
      </c>
      <c r="X231" s="6">
        <f t="shared" si="640"/>
        <v>4.3499999999999996</v>
      </c>
      <c r="Y231" s="105">
        <f t="shared" ref="Y231" si="641">+SUM(K222:K231)+SUM(J232:J233)</f>
        <v>4.7159999999999993</v>
      </c>
      <c r="Z231" s="90"/>
      <c r="AA231" s="117"/>
      <c r="AB231" s="113"/>
    </row>
    <row r="232" spans="1:28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6">
        <f>+'[1]6.EXPORTACION VARIETAL'!P423/1000</f>
        <v>0.54800000000000004</v>
      </c>
      <c r="K232" s="105">
        <f>+'[1]6.EXPORTACION VARIETAL'!P435/1000</f>
        <v>0.35099999999999998</v>
      </c>
      <c r="L232" s="90"/>
      <c r="M232" s="113"/>
      <c r="N232" s="2"/>
      <c r="O232" s="89" t="s">
        <v>8</v>
      </c>
      <c r="P232" s="104">
        <f>+SUM('[1]6.EXPORTACION VARIETAL'!P316:P327)/1000</f>
        <v>9.5916217137999986</v>
      </c>
      <c r="Q232" s="6">
        <f t="shared" ref="Q232:X232" si="642">+SUM(C222:C232)+SUM(B233)</f>
        <v>8.15</v>
      </c>
      <c r="R232" s="6">
        <f t="shared" si="642"/>
        <v>8.2839999999999989</v>
      </c>
      <c r="S232" s="6">
        <f t="shared" si="642"/>
        <v>8.1530000000000005</v>
      </c>
      <c r="T232" s="6">
        <f t="shared" si="642"/>
        <v>8.9730000000000008</v>
      </c>
      <c r="U232" s="6">
        <f t="shared" si="642"/>
        <v>8.1759999999999984</v>
      </c>
      <c r="V232" s="6">
        <f t="shared" si="642"/>
        <v>5.6967000000000008</v>
      </c>
      <c r="W232" s="6">
        <f t="shared" si="642"/>
        <v>4.3999400000000009</v>
      </c>
      <c r="X232" s="6">
        <f t="shared" si="642"/>
        <v>4.5119999999999996</v>
      </c>
      <c r="Y232" s="105">
        <f t="shared" ref="Y232" si="643">+SUM(K222:K232)+SUM(J233)</f>
        <v>4.5190000000000001</v>
      </c>
      <c r="Z232" s="90"/>
      <c r="AA232" s="117"/>
      <c r="AB232" s="113"/>
    </row>
    <row r="233" spans="1:28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6">
        <f>+'[1]6.EXPORTACION VARIETAL'!P424/1000</f>
        <v>0.56999999999999995</v>
      </c>
      <c r="K233" s="105">
        <f>+'[1]6.EXPORTACION VARIETAL'!P436/1000</f>
        <v>0.17100000000000001</v>
      </c>
      <c r="L233" s="90"/>
      <c r="M233" s="113"/>
      <c r="N233" s="2"/>
      <c r="O233" s="89" t="s">
        <v>9</v>
      </c>
      <c r="P233" s="104">
        <f>+SUM('[1]6.EXPORTACION VARIETAL'!P317:P328)/1000</f>
        <v>9.5325799999999994</v>
      </c>
      <c r="Q233" s="6">
        <f t="shared" ref="Q233:X233" si="644">+SUM(C222:C233)</f>
        <v>8.3230000000000004</v>
      </c>
      <c r="R233" s="6">
        <f t="shared" si="644"/>
        <v>8.4959999999999987</v>
      </c>
      <c r="S233" s="6">
        <f t="shared" si="644"/>
        <v>8.093</v>
      </c>
      <c r="T233" s="6">
        <f t="shared" si="644"/>
        <v>8.6240000000000006</v>
      </c>
      <c r="U233" s="6">
        <f t="shared" si="644"/>
        <v>8.0879999999999992</v>
      </c>
      <c r="V233" s="6">
        <f t="shared" si="644"/>
        <v>5.8697000000000008</v>
      </c>
      <c r="W233" s="6">
        <f t="shared" si="644"/>
        <v>4.168940000000001</v>
      </c>
      <c r="X233" s="6">
        <f t="shared" si="644"/>
        <v>4.673</v>
      </c>
      <c r="Y233" s="105">
        <f t="shared" ref="Y233" si="645">+SUM(K222:K233)</f>
        <v>4.12</v>
      </c>
      <c r="Z233" s="90"/>
      <c r="AA233" s="117"/>
      <c r="AB233" s="113"/>
    </row>
    <row r="234" spans="1:28" ht="25.5" x14ac:dyDescent="0.25">
      <c r="A234" s="92" t="s">
        <v>13</v>
      </c>
      <c r="B234" s="218">
        <f>SUM(B222:B233)</f>
        <v>9.5325800000000012</v>
      </c>
      <c r="C234" s="219">
        <f t="shared" ref="C234:G234" si="646">SUM(C222:C233)</f>
        <v>8.3230000000000004</v>
      </c>
      <c r="D234" s="219">
        <f t="shared" si="646"/>
        <v>8.4959999999999987</v>
      </c>
      <c r="E234" s="219">
        <f t="shared" si="646"/>
        <v>8.093</v>
      </c>
      <c r="F234" s="219">
        <f t="shared" si="646"/>
        <v>8.6240000000000006</v>
      </c>
      <c r="G234" s="219">
        <f t="shared" si="646"/>
        <v>8.0879999999999992</v>
      </c>
      <c r="H234" s="219">
        <f t="shared" ref="H234:I234" si="647">SUM(H222:H233)</f>
        <v>5.8697000000000008</v>
      </c>
      <c r="I234" s="219">
        <f t="shared" si="647"/>
        <v>4.168940000000001</v>
      </c>
      <c r="J234" s="219">
        <f t="shared" ref="J234:K234" si="648">SUM(J222:J233)</f>
        <v>4.673</v>
      </c>
      <c r="K234" s="250">
        <f t="shared" si="648"/>
        <v>4.12</v>
      </c>
      <c r="L234" s="249"/>
      <c r="M234" s="173"/>
      <c r="N234" s="3"/>
      <c r="O234" s="92" t="s">
        <v>14</v>
      </c>
      <c r="P234" s="106">
        <f t="shared" ref="P234" si="649">+AVERAGE(P222:P233)</f>
        <v>10.532009333049999</v>
      </c>
      <c r="Q234" s="83">
        <f>+AVERAGE(Q222:Q233)</f>
        <v>8.3878833333333347</v>
      </c>
      <c r="R234" s="83">
        <f t="shared" ref="R234:X234" si="650">+AVERAGE(R222:R233)</f>
        <v>8.2527499999999971</v>
      </c>
      <c r="S234" s="83">
        <f t="shared" si="650"/>
        <v>8.6459166666666665</v>
      </c>
      <c r="T234" s="83">
        <f t="shared" si="650"/>
        <v>8.2238333333333333</v>
      </c>
      <c r="U234" s="83">
        <f t="shared" si="650"/>
        <v>8.528083333333333</v>
      </c>
      <c r="V234" s="83">
        <f t="shared" si="650"/>
        <v>6.6984108333333339</v>
      </c>
      <c r="W234" s="83">
        <f t="shared" si="650"/>
        <v>5.0900675000000009</v>
      </c>
      <c r="X234" s="83">
        <f t="shared" si="650"/>
        <v>4.1606616666666669</v>
      </c>
      <c r="Y234" s="107">
        <f t="shared" ref="Y234:Z234" si="651">+AVERAGE(Y222:Y233)</f>
        <v>4.5631666666666666</v>
      </c>
      <c r="Z234" s="93">
        <f t="shared" si="651"/>
        <v>4.1737500000000001</v>
      </c>
      <c r="AA234" s="119">
        <f>+Z234/Y234-1</f>
        <v>-8.5339128529164698E-2</v>
      </c>
      <c r="AB234" s="173">
        <f>+POWER(Z234/U234,0.2)-1</f>
        <v>-0.13316787236975358</v>
      </c>
    </row>
    <row r="235" spans="1:28" ht="25.5" x14ac:dyDescent="0.25">
      <c r="A235" s="95" t="s">
        <v>15</v>
      </c>
      <c r="B235" s="108">
        <f>+B234/B$324</f>
        <v>1.2634092386414565E-2</v>
      </c>
      <c r="C235" s="84">
        <f t="shared" ref="C235" si="652">+C234/C$324</f>
        <v>1.1261937816458694E-2</v>
      </c>
      <c r="D235" s="84">
        <f t="shared" ref="D235" si="653">+D234/D$324</f>
        <v>1.1521374753868935E-2</v>
      </c>
      <c r="E235" s="84">
        <f t="shared" ref="E235" si="654">+E234/E$324</f>
        <v>1.1198733586929596E-2</v>
      </c>
      <c r="F235" s="84">
        <f t="shared" ref="F235:G235" si="655">+F234/F$324</f>
        <v>1.2087607119129647E-2</v>
      </c>
      <c r="G235" s="84">
        <f t="shared" si="655"/>
        <v>9.878002757731234E-3</v>
      </c>
      <c r="H235" s="229">
        <f t="shared" ref="H235:I235" si="656">+H234/H$324</f>
        <v>7.8165428873148476E-3</v>
      </c>
      <c r="I235" s="84">
        <f t="shared" si="656"/>
        <v>6.5417815430918024E-3</v>
      </c>
      <c r="J235" s="229">
        <f t="shared" ref="J235:K235" si="657">+J234/J$324</f>
        <v>7.1899497642071908E-3</v>
      </c>
      <c r="K235" s="109">
        <f t="shared" si="657"/>
        <v>6.9672387581404243E-3</v>
      </c>
      <c r="L235" s="96"/>
      <c r="M235" s="114"/>
      <c r="N235" s="3"/>
      <c r="O235" s="95" t="s">
        <v>15</v>
      </c>
      <c r="P235" s="108">
        <f>+P234/P$324</f>
        <v>1.4296377900838445E-2</v>
      </c>
      <c r="Q235" s="84">
        <f t="shared" ref="Q235" si="658">+Q234/Q$324</f>
        <v>1.1254535847271457E-2</v>
      </c>
      <c r="R235" s="84">
        <f t="shared" ref="R235" si="659">+R234/R$324</f>
        <v>1.1155404963965401E-2</v>
      </c>
      <c r="S235" s="84">
        <f t="shared" ref="S235" si="660">+S234/S$324</f>
        <v>1.172801840111177E-2</v>
      </c>
      <c r="T235" s="84">
        <f t="shared" ref="T235:X235" si="661">+T234/T$324</f>
        <v>1.1600077438856745E-2</v>
      </c>
      <c r="U235" s="84">
        <f t="shared" si="661"/>
        <v>1.1073601681453542E-2</v>
      </c>
      <c r="V235" s="84">
        <f t="shared" si="661"/>
        <v>8.4103695999732143E-3</v>
      </c>
      <c r="W235" s="84">
        <f t="shared" si="661"/>
        <v>7.4555210464932499E-3</v>
      </c>
      <c r="X235" s="84">
        <f t="shared" si="661"/>
        <v>6.543776301351693E-3</v>
      </c>
      <c r="Y235" s="109">
        <f t="shared" ref="Y235:Z235" si="662">+Y234/Y$324</f>
        <v>7.3195578216061303E-3</v>
      </c>
      <c r="Z235" s="96">
        <f t="shared" si="662"/>
        <v>7.0708657882331827E-3</v>
      </c>
      <c r="AA235" s="118"/>
      <c r="AB235" s="114"/>
    </row>
    <row r="236" spans="1:28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63">+D234/C234-1</f>
        <v>2.0785774360206455E-2</v>
      </c>
      <c r="E236" s="85">
        <f t="shared" ref="E236" si="664">+E234/D234-1</f>
        <v>-4.7434086629001726E-2</v>
      </c>
      <c r="F236" s="85">
        <f t="shared" ref="F236:K236" si="665">+F234/E234-1</f>
        <v>6.5612257506487248E-2</v>
      </c>
      <c r="G236" s="85">
        <f t="shared" si="665"/>
        <v>-6.2152133580705149E-2</v>
      </c>
      <c r="H236" s="85">
        <f t="shared" si="665"/>
        <v>-0.27427052423343212</v>
      </c>
      <c r="I236" s="85">
        <f t="shared" si="665"/>
        <v>-0.28975245753616019</v>
      </c>
      <c r="J236" s="85">
        <f t="shared" si="665"/>
        <v>0.1209084323593046</v>
      </c>
      <c r="K236" s="85">
        <f t="shared" si="665"/>
        <v>-0.1183393965332763</v>
      </c>
      <c r="L236" s="100"/>
      <c r="M236" s="115"/>
      <c r="N236" s="2"/>
      <c r="O236" s="98" t="s">
        <v>12</v>
      </c>
      <c r="P236" s="110"/>
      <c r="Q236" s="85">
        <f>+Q234/P234-1</f>
        <v>-0.20358185526747341</v>
      </c>
      <c r="R236" s="85">
        <f t="shared" ref="R236" si="666">+R234/Q234-1</f>
        <v>-1.6110540402525575E-2</v>
      </c>
      <c r="S236" s="85">
        <f t="shared" ref="S236" si="667">+S234/R234-1</f>
        <v>4.7640685428089968E-2</v>
      </c>
      <c r="T236" s="85">
        <f t="shared" ref="T236" si="668">+T234/S234-1</f>
        <v>-4.8818806565719797E-2</v>
      </c>
      <c r="U236" s="85">
        <f t="shared" ref="U236" si="669">+U234/T234-1</f>
        <v>3.6996129136858347E-2</v>
      </c>
      <c r="V236" s="85">
        <f t="shared" ref="V236" si="670">+V234/U234-1</f>
        <v>-0.21454674262485696</v>
      </c>
      <c r="W236" s="85">
        <f t="shared" ref="W236" si="671">+W234/V234-1</f>
        <v>-0.24010819481685508</v>
      </c>
      <c r="X236" s="85">
        <f t="shared" ref="X236:Z236" si="672">+X234/W234-1</f>
        <v>-0.18259204486646474</v>
      </c>
      <c r="Y236" s="111">
        <f t="shared" si="672"/>
        <v>9.6740622585269831E-2</v>
      </c>
      <c r="Z236" s="100">
        <f t="shared" si="672"/>
        <v>-8.5339128529164698E-2</v>
      </c>
      <c r="AA236" s="99"/>
      <c r="AB236" s="115"/>
    </row>
    <row r="237" spans="1:2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8" ht="15.75" thickBot="1" x14ac:dyDescent="0.3">
      <c r="A238" s="282" t="s">
        <v>73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4"/>
      <c r="N238" s="2"/>
      <c r="O238" s="282" t="s">
        <v>74</v>
      </c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4"/>
    </row>
    <row r="239" spans="1:28" ht="38.25" x14ac:dyDescent="0.25">
      <c r="A239" s="86"/>
      <c r="B239" s="102">
        <v>2016</v>
      </c>
      <c r="C239" s="82">
        <f>+B239+1</f>
        <v>2017</v>
      </c>
      <c r="D239" s="82">
        <f t="shared" ref="D239" si="673">+C239+1</f>
        <v>2018</v>
      </c>
      <c r="E239" s="82">
        <f t="shared" ref="E239" si="674">+D239+1</f>
        <v>2019</v>
      </c>
      <c r="F239" s="82">
        <f t="shared" ref="F239" si="675">+E239+1</f>
        <v>2020</v>
      </c>
      <c r="G239" s="82">
        <f t="shared" ref="G239" si="676">+F239+1</f>
        <v>2021</v>
      </c>
      <c r="H239" s="82">
        <v>2022</v>
      </c>
      <c r="I239" s="82">
        <v>2023</v>
      </c>
      <c r="J239" s="82">
        <v>2024</v>
      </c>
      <c r="K239" s="103">
        <v>2025</v>
      </c>
      <c r="L239" s="87">
        <v>2026</v>
      </c>
      <c r="M239" s="112" t="s">
        <v>16</v>
      </c>
      <c r="N239" s="2"/>
      <c r="O239" s="86"/>
      <c r="P239" s="102">
        <v>2016</v>
      </c>
      <c r="Q239" s="82">
        <f>+P239+1</f>
        <v>2017</v>
      </c>
      <c r="R239" s="82">
        <f t="shared" ref="R239" si="677">+Q239+1</f>
        <v>2018</v>
      </c>
      <c r="S239" s="82">
        <f t="shared" ref="S239" si="678">+R239+1</f>
        <v>2019</v>
      </c>
      <c r="T239" s="82">
        <f t="shared" ref="T239" si="679">+S239+1</f>
        <v>2020</v>
      </c>
      <c r="U239" s="82">
        <f t="shared" ref="U239" si="680">+T239+1</f>
        <v>2021</v>
      </c>
      <c r="V239" s="82">
        <v>2022</v>
      </c>
      <c r="W239" s="82">
        <v>2023</v>
      </c>
      <c r="X239" s="82">
        <v>2024</v>
      </c>
      <c r="Y239" s="103">
        <v>2025</v>
      </c>
      <c r="Z239" s="87">
        <v>2026</v>
      </c>
      <c r="AA239" s="116" t="s">
        <v>16</v>
      </c>
      <c r="AB239" s="112" t="s">
        <v>21</v>
      </c>
    </row>
    <row r="240" spans="1:28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6">
        <f>+'[1]6.EXPORTACION VARIETAL'!Q413/1000</f>
        <v>0.72799999999999998</v>
      </c>
      <c r="K240" s="105">
        <f>+'[1]6.EXPORTACION VARIETAL'!Q425/1000</f>
        <v>0.497</v>
      </c>
      <c r="L240" s="90">
        <f>+'[1]6.EXPORTACION VARIETAL'!Q437/1000</f>
        <v>0.45</v>
      </c>
      <c r="M240" s="113">
        <f>+L240/K240-1</f>
        <v>-9.4567404426559309E-2</v>
      </c>
      <c r="N240" s="2"/>
      <c r="O240" s="89" t="s">
        <v>10</v>
      </c>
      <c r="P240" s="104">
        <f>+SUM('[1]6.EXPORTACION VARIETAL'!Q306:Q317)/1000</f>
        <v>11.01872</v>
      </c>
      <c r="Q240" s="6">
        <f t="shared" ref="Q240:Z240" si="681">+SUM(C240)+SUM(B241:B251)</f>
        <v>10.786659999999999</v>
      </c>
      <c r="R240" s="6">
        <f t="shared" si="681"/>
        <v>10.326999999999998</v>
      </c>
      <c r="S240" s="6">
        <f t="shared" si="681"/>
        <v>11.065999999999999</v>
      </c>
      <c r="T240" s="6">
        <f t="shared" si="681"/>
        <v>9.7940000000000023</v>
      </c>
      <c r="U240" s="6">
        <f t="shared" si="681"/>
        <v>8.4060000000000006</v>
      </c>
      <c r="V240" s="6">
        <f t="shared" si="681"/>
        <v>11.951000000000001</v>
      </c>
      <c r="W240" s="6">
        <f t="shared" si="681"/>
        <v>13.109024999999999</v>
      </c>
      <c r="X240" s="6">
        <f t="shared" si="681"/>
        <v>10</v>
      </c>
      <c r="Y240" s="105">
        <f t="shared" si="681"/>
        <v>9.9369999999999976</v>
      </c>
      <c r="Z240" s="90">
        <f t="shared" si="681"/>
        <v>8.109</v>
      </c>
      <c r="AA240" s="117">
        <f>+Z240/Y240-1</f>
        <v>-0.18395894133038115</v>
      </c>
      <c r="AB240" s="113">
        <f>+POWER(Z240/U240,0.2)-1</f>
        <v>-7.1684195546602991E-3</v>
      </c>
    </row>
    <row r="241" spans="1:28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6">
        <f>+'[1]6.EXPORTACION VARIETAL'!Q414/1000</f>
        <v>0.95799999999999996</v>
      </c>
      <c r="K241" s="105">
        <f>+'[1]6.EXPORTACION VARIETAL'!Q426/1000</f>
        <v>0.58499999999999996</v>
      </c>
      <c r="L241" s="90">
        <f>+'[1]6.EXPORTACION VARIETAL'!Q438/1000</f>
        <v>0.47899999999999998</v>
      </c>
      <c r="M241" s="113">
        <f>+L241/K241-1</f>
        <v>-0.18119658119658122</v>
      </c>
      <c r="N241" s="2"/>
      <c r="O241" s="89" t="s">
        <v>11</v>
      </c>
      <c r="P241" s="104">
        <f>+SUM('[1]6.EXPORTACION VARIETAL'!Q307:Q318)/1000</f>
        <v>11.027259999999998</v>
      </c>
      <c r="Q241" s="6">
        <f t="shared" ref="Q241:Y241" si="682">+SUM(C240:C241)+SUM(B242:B251)</f>
        <v>10.45012</v>
      </c>
      <c r="R241" s="6">
        <f t="shared" si="682"/>
        <v>10.581</v>
      </c>
      <c r="S241" s="6">
        <f t="shared" si="682"/>
        <v>11.073</v>
      </c>
      <c r="T241" s="6">
        <f t="shared" si="682"/>
        <v>9.5560000000000009</v>
      </c>
      <c r="U241" s="6">
        <f t="shared" si="682"/>
        <v>8.57</v>
      </c>
      <c r="V241" s="6">
        <f t="shared" si="682"/>
        <v>12.2697</v>
      </c>
      <c r="W241" s="6">
        <f t="shared" si="682"/>
        <v>12.966324999999999</v>
      </c>
      <c r="X241" s="6">
        <f t="shared" si="682"/>
        <v>10.16</v>
      </c>
      <c r="Y241" s="105">
        <f t="shared" si="682"/>
        <v>9.5640000000000001</v>
      </c>
      <c r="Z241" s="90">
        <f t="shared" ref="Z241" si="683">+SUM(L240:L241)+SUM(K242:K251)</f>
        <v>8.0030000000000001</v>
      </c>
      <c r="AA241" s="117">
        <f>+Z241/Y241-1</f>
        <v>-0.1632162275198662</v>
      </c>
      <c r="AB241" s="113">
        <f>+POWER(Z241/U241,0.2)-1</f>
        <v>-1.359696692675405E-2</v>
      </c>
    </row>
    <row r="242" spans="1:28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6">
        <f>+'[1]6.EXPORTACION VARIETAL'!Q415/1000</f>
        <v>0.89200000000000002</v>
      </c>
      <c r="K242" s="105">
        <f>+'[1]6.EXPORTACION VARIETAL'!Q427/1000</f>
        <v>0.51200000000000001</v>
      </c>
      <c r="L242" s="90">
        <f>+'[1]6.EXPORTACION VARIETAL'!Q439/1000</f>
        <v>0.67</v>
      </c>
      <c r="M242" s="113">
        <f>+L242/K242-1</f>
        <v>0.30859375</v>
      </c>
      <c r="N242" s="2"/>
      <c r="O242" s="89" t="s">
        <v>0</v>
      </c>
      <c r="P242" s="104">
        <f>+SUM('[1]6.EXPORTACION VARIETAL'!Q308:Q319)/1000</f>
        <v>10.879839999999998</v>
      </c>
      <c r="Q242" s="6">
        <f t="shared" ref="Q242:X242" si="684">+SUM(C240:C242)+SUM(B243:B251)</f>
        <v>10.391539999999999</v>
      </c>
      <c r="R242" s="6">
        <f t="shared" si="684"/>
        <v>10.654999999999999</v>
      </c>
      <c r="S242" s="6">
        <f t="shared" si="684"/>
        <v>11.373999999999999</v>
      </c>
      <c r="T242" s="6">
        <f t="shared" si="684"/>
        <v>8.9980000000000011</v>
      </c>
      <c r="U242" s="6">
        <f t="shared" si="684"/>
        <v>8.9200000000000017</v>
      </c>
      <c r="V242" s="6">
        <f t="shared" si="684"/>
        <v>12.4619</v>
      </c>
      <c r="W242" s="6">
        <f t="shared" si="684"/>
        <v>12.861124999999998</v>
      </c>
      <c r="X242" s="6">
        <f t="shared" si="684"/>
        <v>10.043000000000001</v>
      </c>
      <c r="Y242" s="105">
        <f t="shared" ref="Y242" si="685">+SUM(K240:K242)+SUM(J243:J251)</f>
        <v>9.1839999999999993</v>
      </c>
      <c r="Z242" s="90">
        <f t="shared" ref="Z242" si="686">+SUM(L240:L242)+SUM(K243:K251)</f>
        <v>8.1610000000000014</v>
      </c>
      <c r="AA242" s="117">
        <f>+Z242/Y242-1</f>
        <v>-0.11138937282229944</v>
      </c>
      <c r="AB242" s="113">
        <f>+POWER(Z242/U242,0.2)-1</f>
        <v>-1.762861260390336E-2</v>
      </c>
    </row>
    <row r="243" spans="1:28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6">
        <f>+'[1]6.EXPORTACION VARIETAL'!Q416/1000</f>
        <v>0.90300000000000002</v>
      </c>
      <c r="K243" s="105">
        <f>+'[1]6.EXPORTACION VARIETAL'!Q428/1000</f>
        <v>0.80500000000000005</v>
      </c>
      <c r="L243" s="90">
        <f>+'[1]6.EXPORTACION VARIETAL'!Q440/1000</f>
        <v>0.7</v>
      </c>
      <c r="M243" s="113">
        <f>+L243/K243-1</f>
        <v>-0.13043478260869579</v>
      </c>
      <c r="N243" s="2"/>
      <c r="O243" s="89" t="s">
        <v>1</v>
      </c>
      <c r="P243" s="104">
        <f>+SUM('[1]6.EXPORTACION VARIETAL'!Q309:Q320)/1000</f>
        <v>10.807139999999997</v>
      </c>
      <c r="Q243" s="6">
        <f t="shared" ref="Q243:X243" si="687">+SUM(C240:C243)+SUM(B244:B251)</f>
        <v>10.25624</v>
      </c>
      <c r="R243" s="6">
        <f t="shared" si="687"/>
        <v>10.754999999999999</v>
      </c>
      <c r="S243" s="6">
        <f t="shared" si="687"/>
        <v>11.306000000000001</v>
      </c>
      <c r="T243" s="6">
        <f t="shared" si="687"/>
        <v>8.8979999999999997</v>
      </c>
      <c r="U243" s="6">
        <f t="shared" si="687"/>
        <v>9.020999999999999</v>
      </c>
      <c r="V243" s="6">
        <f t="shared" si="687"/>
        <v>12.816695000000001</v>
      </c>
      <c r="W243" s="6">
        <f t="shared" si="687"/>
        <v>12.35233</v>
      </c>
      <c r="X243" s="6">
        <f t="shared" si="687"/>
        <v>10.225999999999999</v>
      </c>
      <c r="Y243" s="105">
        <f t="shared" ref="Y243" si="688">+SUM(K240:K243)+SUM(J244:J251)</f>
        <v>9.0859999999999985</v>
      </c>
      <c r="Z243" s="90">
        <f t="shared" ref="Z243" si="689">+SUM(L240:L243)+SUM(K244:K251)</f>
        <v>8.0560000000000009</v>
      </c>
      <c r="AA243" s="117">
        <f>+Z243/Y243-1</f>
        <v>-0.11336121505613006</v>
      </c>
      <c r="AB243" s="113">
        <f>+POWER(Z243/U243,0.2)-1</f>
        <v>-2.2373523190041045E-2</v>
      </c>
    </row>
    <row r="244" spans="1:28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6">
        <f>+'[1]6.EXPORTACION VARIETAL'!Q417/1000</f>
        <v>0.67500000000000004</v>
      </c>
      <c r="K244" s="105">
        <f>+'[1]6.EXPORTACION VARIETAL'!Q429/1000</f>
        <v>0.75700000000000001</v>
      </c>
      <c r="L244" s="90"/>
      <c r="M244" s="113"/>
      <c r="N244" s="2"/>
      <c r="O244" s="89" t="s">
        <v>2</v>
      </c>
      <c r="P244" s="104">
        <f>+SUM('[1]6.EXPORTACION VARIETAL'!Q310:Q321)/1000</f>
        <v>10.717075016099999</v>
      </c>
      <c r="Q244" s="6">
        <f t="shared" ref="Q244:X244" si="690">+SUM(C240:C244)+SUM(B245:B251)</f>
        <v>10.612089999999998</v>
      </c>
      <c r="R244" s="6">
        <f t="shared" si="690"/>
        <v>10.414</v>
      </c>
      <c r="S244" s="6">
        <f t="shared" si="690"/>
        <v>11.151999999999999</v>
      </c>
      <c r="T244" s="6">
        <f t="shared" si="690"/>
        <v>9.0820000000000007</v>
      </c>
      <c r="U244" s="6">
        <f t="shared" si="690"/>
        <v>8.9169999999999998</v>
      </c>
      <c r="V244" s="6">
        <f t="shared" si="690"/>
        <v>13.216675</v>
      </c>
      <c r="W244" s="6">
        <f t="shared" si="690"/>
        <v>11.994350000000001</v>
      </c>
      <c r="X244" s="6">
        <f t="shared" si="690"/>
        <v>10.013999999999999</v>
      </c>
      <c r="Y244" s="105">
        <f t="shared" ref="Y244" si="691">+SUM(K240:K244)+SUM(J245:J251)</f>
        <v>9.168000000000001</v>
      </c>
      <c r="Z244" s="90"/>
      <c r="AA244" s="117"/>
      <c r="AB244" s="113"/>
    </row>
    <row r="245" spans="1:28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6">
        <f>+'[1]6.EXPORTACION VARIETAL'!Q418/1000</f>
        <v>0.72399999999999998</v>
      </c>
      <c r="K245" s="105">
        <f>+'[1]6.EXPORTACION VARIETAL'!Q430/1000</f>
        <v>0.68700000000000006</v>
      </c>
      <c r="L245" s="90"/>
      <c r="M245" s="113"/>
      <c r="N245" s="2"/>
      <c r="O245" s="89" t="s">
        <v>3</v>
      </c>
      <c r="P245" s="104">
        <f>+SUM('[1]6.EXPORTACION VARIETAL'!Q311:Q322)/1000</f>
        <v>10.203005016100001</v>
      </c>
      <c r="Q245" s="6">
        <f t="shared" ref="Q245:X245" si="692">+SUM(C240:C245)+SUM(B246:B251)</f>
        <v>10.348980000000001</v>
      </c>
      <c r="R245" s="6">
        <f t="shared" si="692"/>
        <v>10.646000000000001</v>
      </c>
      <c r="S245" s="6">
        <f t="shared" si="692"/>
        <v>10.988999999999997</v>
      </c>
      <c r="T245" s="6">
        <f t="shared" si="692"/>
        <v>8.8849999999999998</v>
      </c>
      <c r="U245" s="6">
        <f t="shared" si="692"/>
        <v>9.7349999999999994</v>
      </c>
      <c r="V245" s="6">
        <f t="shared" si="692"/>
        <v>13.110065000000001</v>
      </c>
      <c r="W245" s="6">
        <f t="shared" si="692"/>
        <v>11.523960000000002</v>
      </c>
      <c r="X245" s="6">
        <f t="shared" si="692"/>
        <v>9.8650000000000002</v>
      </c>
      <c r="Y245" s="105">
        <f t="shared" ref="Y245" si="693">+SUM(K240:K245)+SUM(J246:J251)</f>
        <v>9.1310000000000002</v>
      </c>
      <c r="Z245" s="90"/>
      <c r="AA245" s="117"/>
      <c r="AB245" s="113"/>
    </row>
    <row r="246" spans="1:28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6">
        <f>+'[1]6.EXPORTACION VARIETAL'!Q419/1000</f>
        <v>1.0640000000000001</v>
      </c>
      <c r="K246" s="105">
        <f>+'[1]6.EXPORTACION VARIETAL'!Q431/1000</f>
        <v>0.755</v>
      </c>
      <c r="L246" s="90"/>
      <c r="M246" s="113"/>
      <c r="N246" s="2"/>
      <c r="O246" s="89" t="s">
        <v>4</v>
      </c>
      <c r="P246" s="104">
        <f>+SUM('[1]6.EXPORTACION VARIETAL'!Q312:Q323)/1000</f>
        <v>9.918365016100001</v>
      </c>
      <c r="Q246" s="6">
        <f t="shared" ref="Q246:X246" si="694">+SUM(C240:C246)+SUM(B247:B251)</f>
        <v>10.75578</v>
      </c>
      <c r="R246" s="6">
        <f t="shared" si="694"/>
        <v>11.202</v>
      </c>
      <c r="S246" s="6">
        <f t="shared" si="694"/>
        <v>10.122999999999999</v>
      </c>
      <c r="T246" s="6">
        <f t="shared" si="694"/>
        <v>8.4589999999999996</v>
      </c>
      <c r="U246" s="6">
        <f t="shared" si="694"/>
        <v>10.381</v>
      </c>
      <c r="V246" s="6">
        <f t="shared" si="694"/>
        <v>13.096155</v>
      </c>
      <c r="W246" s="6">
        <f t="shared" si="694"/>
        <v>11.255870000000002</v>
      </c>
      <c r="X246" s="6">
        <f t="shared" si="694"/>
        <v>10.022</v>
      </c>
      <c r="Y246" s="105">
        <f t="shared" ref="Y246" si="695">+SUM(K240:K246)+SUM(J247:J251)</f>
        <v>8.8219999999999992</v>
      </c>
      <c r="Z246" s="90"/>
      <c r="AA246" s="117"/>
      <c r="AB246" s="113"/>
    </row>
    <row r="247" spans="1:28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6">
        <f>+'[1]6.EXPORTACION VARIETAL'!Q420/1000</f>
        <v>0.85299999999999998</v>
      </c>
      <c r="K247" s="105">
        <f>+'[1]6.EXPORTACION VARIETAL'!Q432/1000</f>
        <v>0.89300000000000002</v>
      </c>
      <c r="L247" s="90"/>
      <c r="M247" s="113"/>
      <c r="N247" s="2"/>
      <c r="O247" s="89" t="s">
        <v>5</v>
      </c>
      <c r="P247" s="104">
        <f>+SUM('[1]6.EXPORTACION VARIETAL'!Q313:Q324)/1000</f>
        <v>10.3682850161</v>
      </c>
      <c r="Q247" s="6">
        <f t="shared" ref="Q247:X247" si="696">+SUM(C240:C247)+SUM(B248:B251)</f>
        <v>10.650009999999998</v>
      </c>
      <c r="R247" s="6">
        <f t="shared" si="696"/>
        <v>10.752000000000001</v>
      </c>
      <c r="S247" s="6">
        <f t="shared" si="696"/>
        <v>10.071999999999999</v>
      </c>
      <c r="T247" s="6">
        <f t="shared" si="696"/>
        <v>8.6740000000000013</v>
      </c>
      <c r="U247" s="6">
        <f t="shared" si="696"/>
        <v>10.210000000000001</v>
      </c>
      <c r="V247" s="6">
        <f t="shared" si="696"/>
        <v>13.666995</v>
      </c>
      <c r="W247" s="6">
        <f t="shared" si="696"/>
        <v>10.62003</v>
      </c>
      <c r="X247" s="6">
        <f t="shared" si="696"/>
        <v>9.9239999999999995</v>
      </c>
      <c r="Y247" s="105">
        <f t="shared" ref="Y247" si="697">+SUM(K240:K247)+SUM(J248:J251)</f>
        <v>8.8620000000000001</v>
      </c>
      <c r="Z247" s="105"/>
      <c r="AA247" s="117"/>
      <c r="AB247" s="113"/>
    </row>
    <row r="248" spans="1:28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6">
        <f>+'[1]6.EXPORTACION VARIETAL'!Q421/1000</f>
        <v>1.321</v>
      </c>
      <c r="K248" s="105">
        <f>+'[1]6.EXPORTACION VARIETAL'!Q433/1000</f>
        <v>0.74</v>
      </c>
      <c r="L248" s="90"/>
      <c r="M248" s="113"/>
      <c r="N248" s="2"/>
      <c r="O248" s="89" t="s">
        <v>6</v>
      </c>
      <c r="P248" s="104">
        <f>+SUM('[1]6.EXPORTACION VARIETAL'!Q314:Q325)/1000</f>
        <v>10.197895016099997</v>
      </c>
      <c r="Q248" s="6">
        <f t="shared" ref="Q248:X248" si="698">+SUM(C240:C248)+SUM(B249:B251)</f>
        <v>10.51327</v>
      </c>
      <c r="R248" s="6">
        <f t="shared" si="698"/>
        <v>10.953000000000001</v>
      </c>
      <c r="S248" s="6">
        <f t="shared" si="698"/>
        <v>9.7999999999999989</v>
      </c>
      <c r="T248" s="6">
        <f t="shared" si="698"/>
        <v>8.6900000000000013</v>
      </c>
      <c r="U248" s="6">
        <f t="shared" si="698"/>
        <v>10.737</v>
      </c>
      <c r="V248" s="6">
        <f t="shared" si="698"/>
        <v>13.713985000000001</v>
      </c>
      <c r="W248" s="6">
        <f t="shared" si="698"/>
        <v>10.130040000000001</v>
      </c>
      <c r="X248" s="6">
        <f t="shared" si="698"/>
        <v>10.535</v>
      </c>
      <c r="Y248" s="105">
        <f t="shared" ref="Y248" si="699">+SUM(K240:K248)+SUM(J249:J251)</f>
        <v>8.2809999999999988</v>
      </c>
      <c r="Z248" s="105"/>
      <c r="AA248" s="117"/>
      <c r="AB248" s="113"/>
    </row>
    <row r="249" spans="1:28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6">
        <f>+'[1]6.EXPORTACION VARIETAL'!Q422/1000</f>
        <v>0.92900000000000005</v>
      </c>
      <c r="K249" s="105">
        <f>+'[1]6.EXPORTACION VARIETAL'!Q434/1000</f>
        <v>0.67</v>
      </c>
      <c r="L249" s="90"/>
      <c r="M249" s="113"/>
      <c r="N249" s="2"/>
      <c r="O249" s="89" t="s">
        <v>7</v>
      </c>
      <c r="P249" s="104">
        <f>+SUM('[1]6.EXPORTACION VARIETAL'!Q315:Q326)/1000</f>
        <v>10.273295016099999</v>
      </c>
      <c r="Q249" s="6">
        <f t="shared" ref="Q249:X249" si="700">+SUM(C240:C249)+SUM(B250:B251)</f>
        <v>10.565000000000001</v>
      </c>
      <c r="R249" s="6">
        <f t="shared" si="700"/>
        <v>11.018000000000001</v>
      </c>
      <c r="S249" s="6">
        <f t="shared" si="700"/>
        <v>9.782</v>
      </c>
      <c r="T249" s="6">
        <f t="shared" si="700"/>
        <v>8.5920000000000023</v>
      </c>
      <c r="U249" s="6">
        <f t="shared" si="700"/>
        <v>10.91</v>
      </c>
      <c r="V249" s="6">
        <f t="shared" si="700"/>
        <v>13.582025</v>
      </c>
      <c r="W249" s="6">
        <f t="shared" si="700"/>
        <v>10.032000000000002</v>
      </c>
      <c r="X249" s="6">
        <f t="shared" si="700"/>
        <v>10.698</v>
      </c>
      <c r="Y249" s="105">
        <f t="shared" ref="Y249" si="701">+SUM(K240:K249)+SUM(J250:J251)</f>
        <v>8.0220000000000002</v>
      </c>
      <c r="Z249" s="90"/>
      <c r="AA249" s="117"/>
      <c r="AB249" s="113"/>
    </row>
    <row r="250" spans="1:28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6">
        <f>+'[1]6.EXPORTACION VARIETAL'!Q423/1000</f>
        <v>0.43099999999999999</v>
      </c>
      <c r="K250" s="105">
        <f>+'[1]6.EXPORTACION VARIETAL'!Q435/1000</f>
        <v>0.48</v>
      </c>
      <c r="L250" s="90"/>
      <c r="M250" s="113"/>
      <c r="N250" s="2"/>
      <c r="O250" s="89" t="s">
        <v>8</v>
      </c>
      <c r="P250" s="104">
        <f>+SUM('[1]6.EXPORTACION VARIETAL'!Q316:Q327)/1000</f>
        <v>10.3462350161</v>
      </c>
      <c r="Q250" s="6">
        <f t="shared" ref="Q250:X250" si="702">+SUM(C240:C250)+SUM(B251)</f>
        <v>10.670999999999999</v>
      </c>
      <c r="R250" s="6">
        <f t="shared" si="702"/>
        <v>11.048000000000002</v>
      </c>
      <c r="S250" s="6">
        <f t="shared" si="702"/>
        <v>9.5380000000000003</v>
      </c>
      <c r="T250" s="6">
        <f t="shared" si="702"/>
        <v>8.8120000000000012</v>
      </c>
      <c r="U250" s="6">
        <f t="shared" si="702"/>
        <v>11.216000000000001</v>
      </c>
      <c r="V250" s="6">
        <f t="shared" si="702"/>
        <v>13.427024999999999</v>
      </c>
      <c r="W250" s="6">
        <f t="shared" si="702"/>
        <v>9.91</v>
      </c>
      <c r="X250" s="6">
        <f t="shared" si="702"/>
        <v>10.362</v>
      </c>
      <c r="Y250" s="105">
        <f t="shared" ref="Y250" si="703">+SUM(K240:K250)+SUM(J251)</f>
        <v>8.0709999999999997</v>
      </c>
      <c r="Z250" s="90"/>
      <c r="AA250" s="117"/>
      <c r="AB250" s="113"/>
    </row>
    <row r="251" spans="1:28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6">
        <f>+'[1]6.EXPORTACION VARIETAL'!Q424/1000</f>
        <v>0.69</v>
      </c>
      <c r="K251" s="105">
        <f>+'[1]6.EXPORTACION VARIETAL'!Q436/1000</f>
        <v>0.77500000000000002</v>
      </c>
      <c r="L251" s="90"/>
      <c r="M251" s="113"/>
      <c r="N251" s="2"/>
      <c r="O251" s="89" t="s">
        <v>9</v>
      </c>
      <c r="P251" s="104">
        <f>+SUM('[1]6.EXPORTACION VARIETAL'!Q317:Q328)/1000</f>
        <v>10.686579999999999</v>
      </c>
      <c r="Q251" s="6">
        <f t="shared" ref="Q251:X251" si="704">+SUM(C240:C251)</f>
        <v>10.515000000000001</v>
      </c>
      <c r="R251" s="6">
        <f t="shared" si="704"/>
        <v>10.921000000000001</v>
      </c>
      <c r="S251" s="6">
        <f t="shared" si="704"/>
        <v>9.6910000000000007</v>
      </c>
      <c r="T251" s="6">
        <f t="shared" si="704"/>
        <v>8.6240000000000006</v>
      </c>
      <c r="U251" s="6">
        <f t="shared" si="704"/>
        <v>11.861000000000001</v>
      </c>
      <c r="V251" s="6">
        <f t="shared" si="704"/>
        <v>12.997024999999999</v>
      </c>
      <c r="W251" s="6">
        <f t="shared" si="704"/>
        <v>10.024000000000001</v>
      </c>
      <c r="X251" s="6">
        <f t="shared" si="704"/>
        <v>10.167999999999999</v>
      </c>
      <c r="Y251" s="105">
        <f t="shared" ref="Y251" si="705">+SUM(K240:K251)</f>
        <v>8.1560000000000006</v>
      </c>
      <c r="Z251" s="90"/>
      <c r="AA251" s="117"/>
      <c r="AB251" s="113"/>
    </row>
    <row r="252" spans="1:28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706">SUM(G240:G251)</f>
        <v>11.861000000000001</v>
      </c>
      <c r="H252" s="219">
        <f t="shared" si="706"/>
        <v>12.997024999999999</v>
      </c>
      <c r="I252" s="219">
        <f t="shared" si="706"/>
        <v>10.024000000000001</v>
      </c>
      <c r="J252" s="219">
        <f t="shared" ref="J252:K252" si="707">SUM(J240:J251)</f>
        <v>10.167999999999999</v>
      </c>
      <c r="K252" s="250">
        <f t="shared" si="707"/>
        <v>8.1560000000000006</v>
      </c>
      <c r="L252" s="249"/>
      <c r="M252" s="173"/>
      <c r="N252" s="3"/>
      <c r="O252" s="92" t="s">
        <v>14</v>
      </c>
      <c r="P252" s="106">
        <f t="shared" ref="P252:X252" si="708">+AVERAGE(P240:P251)</f>
        <v>10.536974592724997</v>
      </c>
      <c r="Q252" s="83">
        <f t="shared" si="708"/>
        <v>10.542974166666665</v>
      </c>
      <c r="R252" s="83">
        <f t="shared" si="708"/>
        <v>10.772666666666666</v>
      </c>
      <c r="S252" s="83">
        <f t="shared" si="708"/>
        <v>10.497166666666667</v>
      </c>
      <c r="T252" s="83">
        <f t="shared" si="708"/>
        <v>8.9219999999999988</v>
      </c>
      <c r="U252" s="83">
        <f t="shared" si="708"/>
        <v>9.907</v>
      </c>
      <c r="V252" s="83">
        <f t="shared" si="708"/>
        <v>13.025770416666665</v>
      </c>
      <c r="W252" s="83">
        <f t="shared" si="708"/>
        <v>11.398254583333335</v>
      </c>
      <c r="X252" s="83">
        <f t="shared" si="708"/>
        <v>10.168083333333334</v>
      </c>
      <c r="Y252" s="107">
        <f t="shared" ref="Y252:Z252" si="709">+AVERAGE(Y240:Y251)</f>
        <v>8.8570000000000011</v>
      </c>
      <c r="Z252" s="93">
        <f t="shared" si="709"/>
        <v>8.0822500000000019</v>
      </c>
      <c r="AA252" s="119">
        <f>+Z252/Y252-1</f>
        <v>-8.7473185051371694E-2</v>
      </c>
      <c r="AB252" s="173">
        <f>+POWER(Z252/U252,0.2)-1</f>
        <v>-3.9896565232810599E-2</v>
      </c>
    </row>
    <row r="253" spans="1:28" ht="25.5" x14ac:dyDescent="0.25">
      <c r="A253" s="95" t="s">
        <v>15</v>
      </c>
      <c r="B253" s="108">
        <f>+B252/B$324</f>
        <v>1.4163556877027011E-2</v>
      </c>
      <c r="C253" s="84">
        <f t="shared" ref="C253" si="710">+C252/C$324</f>
        <v>1.4227955802002062E-2</v>
      </c>
      <c r="D253" s="84">
        <f t="shared" ref="D253" si="711">+D252/D$324</f>
        <v>1.4809902740937226E-2</v>
      </c>
      <c r="E253" s="84">
        <f t="shared" ref="E253" si="712">+E252/E$324</f>
        <v>1.3409974940187164E-2</v>
      </c>
      <c r="F253" s="84">
        <f t="shared" ref="F253:G253" si="713">+F252/F$324</f>
        <v>1.2087607119129647E-2</v>
      </c>
      <c r="G253" s="84">
        <f t="shared" si="713"/>
        <v>1.4486027535787609E-2</v>
      </c>
      <c r="H253" s="229">
        <f t="shared" ref="H253:I253" si="714">+H252/H$324</f>
        <v>1.7307835719032189E-2</v>
      </c>
      <c r="I253" s="84">
        <f t="shared" si="714"/>
        <v>1.572937441842584E-2</v>
      </c>
      <c r="J253" s="229">
        <f t="shared" ref="J253:K253" si="715">+J252/J$324</f>
        <v>1.5644641387215646E-2</v>
      </c>
      <c r="K253" s="109">
        <f t="shared" si="715"/>
        <v>1.3792427017328471E-2</v>
      </c>
      <c r="L253" s="96"/>
      <c r="M253" s="114"/>
      <c r="N253" s="3"/>
      <c r="O253" s="95" t="s">
        <v>15</v>
      </c>
      <c r="P253" s="108">
        <f>+P252/P$324</f>
        <v>1.4303117852014409E-2</v>
      </c>
      <c r="Q253" s="84">
        <f t="shared" ref="Q253" si="716">+Q252/Q$324</f>
        <v>1.4146152966156367E-2</v>
      </c>
      <c r="R253" s="84">
        <f t="shared" ref="R253" si="717">+R252/R$324</f>
        <v>1.4561626028715033E-2</v>
      </c>
      <c r="S253" s="84">
        <f t="shared" ref="S253" si="718">+S252/S$324</f>
        <v>1.4239203149024542E-2</v>
      </c>
      <c r="T253" s="84">
        <f t="shared" ref="T253:X253" si="719">+T252/T$324</f>
        <v>1.2584872128911481E-2</v>
      </c>
      <c r="U253" s="84">
        <f t="shared" si="719"/>
        <v>1.2864106455123005E-2</v>
      </c>
      <c r="V253" s="84">
        <f t="shared" si="719"/>
        <v>1.6354855838850893E-2</v>
      </c>
      <c r="W253" s="84">
        <f t="shared" si="719"/>
        <v>1.6695245581582134E-2</v>
      </c>
      <c r="X253" s="84">
        <f t="shared" si="719"/>
        <v>1.5992086854815749E-2</v>
      </c>
      <c r="Y253" s="109">
        <f t="shared" ref="Y253:Z253" si="720">+Y252/Y$324</f>
        <v>1.420709090017141E-2</v>
      </c>
      <c r="Z253" s="96">
        <f t="shared" si="720"/>
        <v>1.3692364184953017E-2</v>
      </c>
      <c r="AA253" s="118"/>
      <c r="AB253" s="114"/>
    </row>
    <row r="254" spans="1:28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21">+D252/C252-1</f>
        <v>3.8611507370423181E-2</v>
      </c>
      <c r="E254" s="85">
        <f t="shared" ref="E254" si="722">+E252/D252-1</f>
        <v>-0.11262704880505447</v>
      </c>
      <c r="F254" s="85">
        <f t="shared" ref="F254:K254" si="723">+F252/E252-1</f>
        <v>-0.11010215664018164</v>
      </c>
      <c r="G254" s="85">
        <f t="shared" si="723"/>
        <v>0.37534786641929507</v>
      </c>
      <c r="H254" s="85">
        <f t="shared" si="723"/>
        <v>9.5778180591855611E-2</v>
      </c>
      <c r="I254" s="85">
        <f t="shared" si="723"/>
        <v>-0.22874657854393587</v>
      </c>
      <c r="J254" s="85">
        <f t="shared" si="723"/>
        <v>1.4365522745410919E-2</v>
      </c>
      <c r="K254" s="85">
        <f t="shared" si="723"/>
        <v>-0.19787568843430359</v>
      </c>
      <c r="L254" s="100"/>
      <c r="M254" s="115"/>
      <c r="N254" s="2"/>
      <c r="O254" s="98" t="s">
        <v>12</v>
      </c>
      <c r="P254" s="110"/>
      <c r="Q254" s="85">
        <f>+Q252/P252-1</f>
        <v>5.6938297505348956E-4</v>
      </c>
      <c r="R254" s="85">
        <f t="shared" ref="R254" si="724">+R252/Q252-1</f>
        <v>2.1786309666413706E-2</v>
      </c>
      <c r="S254" s="85">
        <f t="shared" ref="S254" si="725">+S252/R252-1</f>
        <v>-2.5573983538585199E-2</v>
      </c>
      <c r="T254" s="85">
        <f t="shared" ref="T254" si="726">+T252/S252-1</f>
        <v>-0.15005636441579484</v>
      </c>
      <c r="U254" s="85">
        <f t="shared" ref="U254" si="727">+U252/T252-1</f>
        <v>0.11040125532391865</v>
      </c>
      <c r="V254" s="85">
        <f t="shared" ref="V254" si="728">+V252/U252-1</f>
        <v>0.31480472561488493</v>
      </c>
      <c r="W254" s="85">
        <f t="shared" ref="W254" si="729">+W252/V252-1</f>
        <v>-0.12494584053553559</v>
      </c>
      <c r="X254" s="85">
        <f t="shared" ref="X254:Z254" si="730">+X252/W252-1</f>
        <v>-0.10792628301167906</v>
      </c>
      <c r="Y254" s="111">
        <f t="shared" si="730"/>
        <v>-0.12894104919806249</v>
      </c>
      <c r="Z254" s="100">
        <f t="shared" si="730"/>
        <v>-8.7473185051371694E-2</v>
      </c>
      <c r="AA254" s="99"/>
      <c r="AB254" s="115"/>
    </row>
    <row r="255" spans="1:28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8" ht="15.75" thickBot="1" x14ac:dyDescent="0.3">
      <c r="A256" s="282" t="s">
        <v>75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4"/>
      <c r="N256" s="2"/>
      <c r="O256" s="282" t="s">
        <v>76</v>
      </c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4"/>
    </row>
    <row r="257" spans="1:28" ht="38.25" x14ac:dyDescent="0.25">
      <c r="A257" s="86"/>
      <c r="B257" s="102">
        <v>2016</v>
      </c>
      <c r="C257" s="82">
        <f>+B257+1</f>
        <v>2017</v>
      </c>
      <c r="D257" s="82">
        <f t="shared" ref="D257" si="731">+C257+1</f>
        <v>2018</v>
      </c>
      <c r="E257" s="82">
        <f t="shared" ref="E257" si="732">+D257+1</f>
        <v>2019</v>
      </c>
      <c r="F257" s="82">
        <f t="shared" ref="F257" si="733">+E257+1</f>
        <v>2020</v>
      </c>
      <c r="G257" s="82">
        <f t="shared" ref="G257" si="734">+F257+1</f>
        <v>2021</v>
      </c>
      <c r="H257" s="82">
        <v>2022</v>
      </c>
      <c r="I257" s="82">
        <v>2023</v>
      </c>
      <c r="J257" s="82">
        <v>2024</v>
      </c>
      <c r="K257" s="103">
        <v>2025</v>
      </c>
      <c r="L257" s="87">
        <v>2026</v>
      </c>
      <c r="M257" s="112" t="s">
        <v>16</v>
      </c>
      <c r="N257" s="2"/>
      <c r="O257" s="86"/>
      <c r="P257" s="102">
        <v>2016</v>
      </c>
      <c r="Q257" s="82">
        <f>+P257+1</f>
        <v>2017</v>
      </c>
      <c r="R257" s="82">
        <f t="shared" ref="R257" si="735">+Q257+1</f>
        <v>2018</v>
      </c>
      <c r="S257" s="82">
        <f t="shared" ref="S257" si="736">+R257+1</f>
        <v>2019</v>
      </c>
      <c r="T257" s="82">
        <f t="shared" ref="T257" si="737">+S257+1</f>
        <v>2020</v>
      </c>
      <c r="U257" s="82">
        <f t="shared" ref="U257" si="738">+T257+1</f>
        <v>2021</v>
      </c>
      <c r="V257" s="82">
        <v>2022</v>
      </c>
      <c r="W257" s="82">
        <v>2023</v>
      </c>
      <c r="X257" s="82">
        <v>2024</v>
      </c>
      <c r="Y257" s="103">
        <v>2025</v>
      </c>
      <c r="Z257" s="87">
        <v>2026</v>
      </c>
      <c r="AA257" s="116" t="s">
        <v>16</v>
      </c>
      <c r="AB257" s="112" t="s">
        <v>21</v>
      </c>
    </row>
    <row r="258" spans="1:28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6">
        <f>+'[1]6.EXPORTACION VARIETAL'!R413/1000</f>
        <v>2.2799999999999998</v>
      </c>
      <c r="K258" s="105">
        <f>+'[1]6.EXPORTACION VARIETAL'!R425/1000</f>
        <v>2.2410000000000001</v>
      </c>
      <c r="L258" s="90">
        <f>+'[1]6.EXPORTACION VARIETAL'!R437/1000</f>
        <v>2.4239999999999999</v>
      </c>
      <c r="M258" s="113">
        <f>+L258/K258-1</f>
        <v>8.1659973226238192E-2</v>
      </c>
      <c r="N258" s="2"/>
      <c r="O258" s="89" t="s">
        <v>10</v>
      </c>
      <c r="P258" s="104">
        <f>+SUM('[1]6.EXPORTACION VARIETAL'!R306:R317)/1000</f>
        <v>37.211329999999997</v>
      </c>
      <c r="Q258" s="6">
        <f t="shared" ref="Q258:Z258" si="739">+SUM(C258)+SUM(B259:B269)</f>
        <v>37.809090000000005</v>
      </c>
      <c r="R258" s="6">
        <f t="shared" si="739"/>
        <v>35.365000000000002</v>
      </c>
      <c r="S258" s="6">
        <f t="shared" si="739"/>
        <v>34.559000000000005</v>
      </c>
      <c r="T258" s="6">
        <f t="shared" si="739"/>
        <v>37.029000000000003</v>
      </c>
      <c r="U258" s="6">
        <f t="shared" si="739"/>
        <v>41.937999999999995</v>
      </c>
      <c r="V258" s="6">
        <f t="shared" si="739"/>
        <v>48.063000000000002</v>
      </c>
      <c r="W258" s="6">
        <f t="shared" si="739"/>
        <v>45.069160000000011</v>
      </c>
      <c r="X258" s="6">
        <f t="shared" si="739"/>
        <v>36.477000000000004</v>
      </c>
      <c r="Y258" s="105">
        <f t="shared" si="739"/>
        <v>38.485000000000007</v>
      </c>
      <c r="Z258" s="90">
        <f t="shared" si="739"/>
        <v>36.176000000000002</v>
      </c>
      <c r="AA258" s="117">
        <f>+Z258/Y258-1</f>
        <v>-5.9997401585033194E-2</v>
      </c>
      <c r="AB258" s="113">
        <f>+POWER(Z258/U258,0.2)-1</f>
        <v>-2.9126681635075036E-2</v>
      </c>
    </row>
    <row r="259" spans="1:28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6">
        <f>+'[1]6.EXPORTACION VARIETAL'!R414/1000</f>
        <v>2.4830000000000001</v>
      </c>
      <c r="K259" s="105">
        <f>+'[1]6.EXPORTACION VARIETAL'!R426/1000</f>
        <v>2.411</v>
      </c>
      <c r="L259" s="90">
        <f>+'[1]6.EXPORTACION VARIETAL'!R438/1000</f>
        <v>2.1349999999999998</v>
      </c>
      <c r="M259" s="113">
        <f>+L259/K259-1</f>
        <v>-0.11447532144338457</v>
      </c>
      <c r="N259" s="2"/>
      <c r="O259" s="89" t="s">
        <v>11</v>
      </c>
      <c r="P259" s="104">
        <f>+SUM('[1]6.EXPORTACION VARIETAL'!R307:R318)/1000</f>
        <v>36.966539999999995</v>
      </c>
      <c r="Q259" s="6">
        <f t="shared" ref="Q259:Y259" si="740">+SUM(C258:C259)+SUM(B260:B269)</f>
        <v>37.277879999999996</v>
      </c>
      <c r="R259" s="6">
        <f t="shared" si="740"/>
        <v>35.730999999999995</v>
      </c>
      <c r="S259" s="6">
        <f t="shared" si="740"/>
        <v>34.435000000000002</v>
      </c>
      <c r="T259" s="6">
        <f t="shared" si="740"/>
        <v>37.76400000000001</v>
      </c>
      <c r="U259" s="6">
        <f t="shared" si="740"/>
        <v>41.896000000000001</v>
      </c>
      <c r="V259" s="6">
        <f t="shared" si="740"/>
        <v>49.760800000000003</v>
      </c>
      <c r="W259" s="6">
        <f t="shared" si="740"/>
        <v>42.397360000000006</v>
      </c>
      <c r="X259" s="6">
        <f t="shared" si="740"/>
        <v>37.128999999999998</v>
      </c>
      <c r="Y259" s="105">
        <f t="shared" si="740"/>
        <v>38.412999999999997</v>
      </c>
      <c r="Z259" s="90">
        <f t="shared" ref="Z259" si="741">+SUM(L258:L259)+SUM(K260:K269)</f>
        <v>35.9</v>
      </c>
      <c r="AA259" s="117">
        <f>+Z259/Y259-1</f>
        <v>-6.5420560747663559E-2</v>
      </c>
      <c r="AB259" s="113">
        <f>+POWER(Z259/U259,0.2)-1</f>
        <v>-3.0418372417100104E-2</v>
      </c>
    </row>
    <row r="260" spans="1:28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6">
        <f>+'[1]6.EXPORTACION VARIETAL'!R415/1000</f>
        <v>2.2690000000000001</v>
      </c>
      <c r="K260" s="105">
        <f>+'[1]6.EXPORTACION VARIETAL'!R427/1000</f>
        <v>2.8319999999999999</v>
      </c>
      <c r="L260" s="90">
        <f>+'[1]6.EXPORTACION VARIETAL'!R439/1000</f>
        <v>3.5819999999999999</v>
      </c>
      <c r="M260" s="113">
        <f>+L260/K260-1</f>
        <v>0.26483050847457634</v>
      </c>
      <c r="N260" s="2"/>
      <c r="O260" s="89" t="s">
        <v>0</v>
      </c>
      <c r="P260" s="104">
        <f>+SUM('[1]6.EXPORTACION VARIETAL'!R308:R319)/1000</f>
        <v>36.653160000000007</v>
      </c>
      <c r="Q260" s="6">
        <f t="shared" ref="Q260:X260" si="742">+SUM(C258:C260)+SUM(B261:B269)</f>
        <v>37.26126</v>
      </c>
      <c r="R260" s="6">
        <f t="shared" si="742"/>
        <v>35.643000000000001</v>
      </c>
      <c r="S260" s="6">
        <f t="shared" si="742"/>
        <v>34.623999999999995</v>
      </c>
      <c r="T260" s="6">
        <f t="shared" si="742"/>
        <v>37.442999999999998</v>
      </c>
      <c r="U260" s="6">
        <f t="shared" si="742"/>
        <v>42.997999999999998</v>
      </c>
      <c r="V260" s="6">
        <f t="shared" si="742"/>
        <v>49.765199999999993</v>
      </c>
      <c r="W260" s="6">
        <f t="shared" si="742"/>
        <v>42.02196</v>
      </c>
      <c r="X260" s="6">
        <f t="shared" si="742"/>
        <v>35.951999999999998</v>
      </c>
      <c r="Y260" s="105">
        <f t="shared" ref="Y260" si="743">+SUM(K258:K260)+SUM(J261:J269)</f>
        <v>38.975999999999999</v>
      </c>
      <c r="Z260" s="90">
        <f t="shared" ref="Z260" si="744">+SUM(L258:L260)+SUM(K261:K269)</f>
        <v>36.65</v>
      </c>
      <c r="AA260" s="117">
        <f>+Z260/Y260-1</f>
        <v>-5.9677750410509045E-2</v>
      </c>
      <c r="AB260" s="113">
        <f>+POWER(Z260/U260,0.2)-1</f>
        <v>-3.1443088101035244E-2</v>
      </c>
    </row>
    <row r="261" spans="1:28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6">
        <f>+'[1]6.EXPORTACION VARIETAL'!R416/1000</f>
        <v>2.911</v>
      </c>
      <c r="K261" s="105">
        <f>+'[1]6.EXPORTACION VARIETAL'!R428/1000</f>
        <v>3.52</v>
      </c>
      <c r="L261" s="90">
        <f>+'[1]6.EXPORTACION VARIETAL'!R440/1000</f>
        <v>4.0330000000000004</v>
      </c>
      <c r="M261" s="113">
        <f>+L261/K261-1</f>
        <v>0.14573863636363638</v>
      </c>
      <c r="N261" s="2"/>
      <c r="O261" s="89" t="s">
        <v>1</v>
      </c>
      <c r="P261" s="104">
        <f>+SUM('[1]6.EXPORTACION VARIETAL'!R309:R320)/1000</f>
        <v>38.257259999999995</v>
      </c>
      <c r="Q261" s="6">
        <f t="shared" ref="Q261:X261" si="745">+SUM(C258:C261)+SUM(B262:B269)</f>
        <v>35.910160000000005</v>
      </c>
      <c r="R261" s="6">
        <f t="shared" si="745"/>
        <v>35.551000000000002</v>
      </c>
      <c r="S261" s="6">
        <f t="shared" si="745"/>
        <v>35.171999999999997</v>
      </c>
      <c r="T261" s="6">
        <f t="shared" si="745"/>
        <v>38.346000000000004</v>
      </c>
      <c r="U261" s="6">
        <f t="shared" si="745"/>
        <v>42.545999999999999</v>
      </c>
      <c r="V261" s="6">
        <f t="shared" si="745"/>
        <v>50.244</v>
      </c>
      <c r="W261" s="6">
        <f t="shared" si="745"/>
        <v>41.04316</v>
      </c>
      <c r="X261" s="6">
        <f t="shared" si="745"/>
        <v>35.549999999999997</v>
      </c>
      <c r="Y261" s="105">
        <f t="shared" ref="Y261" si="746">+SUM(K258:K261)+SUM(J262:J269)</f>
        <v>39.585000000000001</v>
      </c>
      <c r="Z261" s="90">
        <f t="shared" ref="Z261" si="747">+SUM(L258:L261)+SUM(K262:K269)</f>
        <v>37.162999999999997</v>
      </c>
      <c r="AA261" s="117">
        <f>+Z261/Y261-1</f>
        <v>-6.1184792219275086E-2</v>
      </c>
      <c r="AB261" s="113">
        <f>+POWER(Z261/U261,0.2)-1</f>
        <v>-2.6691746993141918E-2</v>
      </c>
    </row>
    <row r="262" spans="1:28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6">
        <f>+'[1]6.EXPORTACION VARIETAL'!R417/1000</f>
        <v>3.5880000000000001</v>
      </c>
      <c r="K262" s="105">
        <f>+'[1]6.EXPORTACION VARIETAL'!R429/1000</f>
        <v>3.601</v>
      </c>
      <c r="L262" s="90"/>
      <c r="M262" s="113"/>
      <c r="N262" s="2"/>
      <c r="O262" s="89" t="s">
        <v>2</v>
      </c>
      <c r="P262" s="104">
        <f>+SUM('[1]6.EXPORTACION VARIETAL'!R310:R321)/1000</f>
        <v>37.814207912599997</v>
      </c>
      <c r="Q262" s="6">
        <f t="shared" ref="Q262:X262" si="748">+SUM(C258:C262)+SUM(B263:B269)</f>
        <v>35.654260000000008</v>
      </c>
      <c r="R262" s="6">
        <f t="shared" si="748"/>
        <v>35.405000000000001</v>
      </c>
      <c r="S262" s="6">
        <f t="shared" si="748"/>
        <v>35.753</v>
      </c>
      <c r="T262" s="6">
        <f t="shared" si="748"/>
        <v>37.794000000000004</v>
      </c>
      <c r="U262" s="6">
        <f t="shared" si="748"/>
        <v>44.186999999999998</v>
      </c>
      <c r="V262" s="6">
        <f t="shared" si="748"/>
        <v>49.476289999999999</v>
      </c>
      <c r="W262" s="6">
        <f t="shared" si="748"/>
        <v>40.77487</v>
      </c>
      <c r="X262" s="6">
        <f t="shared" si="748"/>
        <v>35.823</v>
      </c>
      <c r="Y262" s="105">
        <f t="shared" ref="Y262" si="749">+SUM(K258:K262)+SUM(J263:J269)</f>
        <v>39.597999999999999</v>
      </c>
      <c r="Z262" s="90"/>
      <c r="AA262" s="117"/>
      <c r="AB262" s="113"/>
    </row>
    <row r="263" spans="1:28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6">
        <f>+'[1]6.EXPORTACION VARIETAL'!R418/1000</f>
        <v>2.903</v>
      </c>
      <c r="K263" s="105">
        <f>+'[1]6.EXPORTACION VARIETAL'!R430/1000</f>
        <v>2.6989999999999998</v>
      </c>
      <c r="L263" s="90"/>
      <c r="M263" s="113"/>
      <c r="N263" s="2"/>
      <c r="O263" s="89" t="s">
        <v>3</v>
      </c>
      <c r="P263" s="104">
        <f>+SUM('[1]6.EXPORTACION VARIETAL'!R311:R322)/1000</f>
        <v>36.844687912600001</v>
      </c>
      <c r="Q263" s="6">
        <f t="shared" ref="Q263:X263" si="750">+SUM(C258:C263)+SUM(B264:B269)</f>
        <v>36.427250000000001</v>
      </c>
      <c r="R263" s="6">
        <f t="shared" si="750"/>
        <v>34.186000000000007</v>
      </c>
      <c r="S263" s="6">
        <f t="shared" si="750"/>
        <v>35.897999999999996</v>
      </c>
      <c r="T263" s="6">
        <f t="shared" si="750"/>
        <v>38.249000000000002</v>
      </c>
      <c r="U263" s="6">
        <f t="shared" si="750"/>
        <v>45.293000000000006</v>
      </c>
      <c r="V263" s="6">
        <f t="shared" si="750"/>
        <v>49.976560000000006</v>
      </c>
      <c r="W263" s="6">
        <f t="shared" si="750"/>
        <v>39.165599999999998</v>
      </c>
      <c r="X263" s="6">
        <f t="shared" si="750"/>
        <v>35.787999999999997</v>
      </c>
      <c r="Y263" s="105">
        <f t="shared" ref="Y263" si="751">+SUM(K258:K263)+SUM(J264:J269)</f>
        <v>39.394000000000005</v>
      </c>
      <c r="Z263" s="90"/>
      <c r="AA263" s="117"/>
      <c r="AB263" s="113"/>
    </row>
    <row r="264" spans="1:28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6">
        <f>+'[1]6.EXPORTACION VARIETAL'!R419/1000</f>
        <v>4.8140000000000001</v>
      </c>
      <c r="K264" s="105">
        <f>+'[1]6.EXPORTACION VARIETAL'!R431/1000</f>
        <v>3.54</v>
      </c>
      <c r="L264" s="90"/>
      <c r="M264" s="113"/>
      <c r="N264" s="2"/>
      <c r="O264" s="89" t="s">
        <v>4</v>
      </c>
      <c r="P264" s="104">
        <f>+SUM('[1]6.EXPORTACION VARIETAL'!R312:R323)/1000</f>
        <v>36.338327912600001</v>
      </c>
      <c r="Q264" s="6">
        <f t="shared" ref="Q264:X264" si="752">+SUM(C258:C264)+SUM(B265:B269)</f>
        <v>36.720179999999999</v>
      </c>
      <c r="R264" s="6">
        <f t="shared" si="752"/>
        <v>34.596000000000004</v>
      </c>
      <c r="S264" s="6">
        <f t="shared" si="752"/>
        <v>35.900999999999996</v>
      </c>
      <c r="T264" s="6">
        <f t="shared" si="752"/>
        <v>39.492000000000004</v>
      </c>
      <c r="U264" s="6">
        <f t="shared" si="752"/>
        <v>45.062000000000005</v>
      </c>
      <c r="V264" s="6">
        <f t="shared" si="752"/>
        <v>49.12303</v>
      </c>
      <c r="W264" s="6">
        <f t="shared" si="752"/>
        <v>39.060130000000001</v>
      </c>
      <c r="X264" s="6">
        <f t="shared" si="752"/>
        <v>37.161999999999999</v>
      </c>
      <c r="Y264" s="105">
        <f t="shared" ref="Y264" si="753">+SUM(K258:K264)+SUM(J265:J269)</f>
        <v>38.120000000000005</v>
      </c>
      <c r="Z264" s="90"/>
      <c r="AA264" s="117"/>
      <c r="AB264" s="113"/>
    </row>
    <row r="265" spans="1:28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6">
        <f>+'[1]6.EXPORTACION VARIETAL'!R420/1000</f>
        <v>4.0250000000000004</v>
      </c>
      <c r="K265" s="105">
        <f>+'[1]6.EXPORTACION VARIETAL'!R432/1000</f>
        <v>3.302</v>
      </c>
      <c r="L265" s="90"/>
      <c r="M265" s="113"/>
      <c r="N265" s="2"/>
      <c r="O265" s="89" t="s">
        <v>5</v>
      </c>
      <c r="P265" s="104">
        <f>+SUM('[1]6.EXPORTACION VARIETAL'!R313:R324)/1000</f>
        <v>37.146807912600003</v>
      </c>
      <c r="Q265" s="6">
        <f t="shared" ref="Q265:X265" si="754">+SUM(C258:C265)+SUM(B266:B269)</f>
        <v>36.329250000000002</v>
      </c>
      <c r="R265" s="6">
        <f t="shared" si="754"/>
        <v>34.290000000000006</v>
      </c>
      <c r="S265" s="6">
        <f t="shared" si="754"/>
        <v>36.400999999999996</v>
      </c>
      <c r="T265" s="6">
        <f t="shared" si="754"/>
        <v>39.897999999999996</v>
      </c>
      <c r="U265" s="6">
        <f t="shared" si="754"/>
        <v>44.701999999999998</v>
      </c>
      <c r="V265" s="6">
        <f t="shared" si="754"/>
        <v>49.405239999999999</v>
      </c>
      <c r="W265" s="6">
        <f t="shared" si="754"/>
        <v>38.865920000000003</v>
      </c>
      <c r="X265" s="6">
        <f t="shared" si="754"/>
        <v>36.872999999999998</v>
      </c>
      <c r="Y265" s="105">
        <f t="shared" ref="Y265" si="755">+SUM(K258:K265)+SUM(J266:J269)</f>
        <v>37.397000000000006</v>
      </c>
      <c r="Z265" s="105"/>
      <c r="AA265" s="117"/>
      <c r="AB265" s="113"/>
    </row>
    <row r="266" spans="1:28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6">
        <f>+'[1]6.EXPORTACION VARIETAL'!R421/1000</f>
        <v>3.1829999999999998</v>
      </c>
      <c r="K266" s="105">
        <f>+'[1]6.EXPORTACION VARIETAL'!R433/1000</f>
        <v>3.8010000000000002</v>
      </c>
      <c r="L266" s="90"/>
      <c r="M266" s="113"/>
      <c r="N266" s="2"/>
      <c r="O266" s="89" t="s">
        <v>6</v>
      </c>
      <c r="P266" s="104">
        <f>+SUM('[1]6.EXPORTACION VARIETAL'!R314:R325)/1000</f>
        <v>36.898737912599998</v>
      </c>
      <c r="Q266" s="6">
        <f t="shared" ref="Q266:X266" si="756">+SUM(C258:C266)+SUM(B267:B269)</f>
        <v>35.77111</v>
      </c>
      <c r="R266" s="6">
        <f t="shared" si="756"/>
        <v>34.676000000000002</v>
      </c>
      <c r="S266" s="6">
        <f t="shared" si="756"/>
        <v>36.350999999999999</v>
      </c>
      <c r="T266" s="6">
        <f t="shared" si="756"/>
        <v>40.465999999999994</v>
      </c>
      <c r="U266" s="6">
        <f t="shared" si="756"/>
        <v>45.812000000000005</v>
      </c>
      <c r="V266" s="6">
        <f t="shared" si="756"/>
        <v>48.279400000000003</v>
      </c>
      <c r="W266" s="6">
        <f t="shared" si="756"/>
        <v>38.491759999999999</v>
      </c>
      <c r="X266" s="6">
        <f t="shared" si="756"/>
        <v>36.853999999999999</v>
      </c>
      <c r="Y266" s="105">
        <f t="shared" ref="Y266" si="757">+SUM(K258:K266)+SUM(J267:J269)</f>
        <v>38.015000000000001</v>
      </c>
      <c r="Z266" s="105"/>
      <c r="AA266" s="117"/>
      <c r="AB266" s="113"/>
    </row>
    <row r="267" spans="1:28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6">
        <f>+'[1]6.EXPORTACION VARIETAL'!R422/1000</f>
        <v>4.3440000000000003</v>
      </c>
      <c r="K267" s="105">
        <f>+'[1]6.EXPORTACION VARIETAL'!R434/1000</f>
        <v>3.052</v>
      </c>
      <c r="L267" s="90"/>
      <c r="M267" s="113"/>
      <c r="N267" s="2"/>
      <c r="O267" s="89" t="s">
        <v>7</v>
      </c>
      <c r="P267" s="104">
        <f>+SUM('[1]6.EXPORTACION VARIETAL'!R315:R326)/1000</f>
        <v>36.858147912599996</v>
      </c>
      <c r="Q267" s="6">
        <f t="shared" ref="Q267:X267" si="758">+SUM(C258:C267)+SUM(B268:B269)</f>
        <v>35.552</v>
      </c>
      <c r="R267" s="6">
        <f t="shared" si="758"/>
        <v>35.025000000000006</v>
      </c>
      <c r="S267" s="6">
        <f t="shared" si="758"/>
        <v>36.064999999999998</v>
      </c>
      <c r="T267" s="6">
        <f t="shared" si="758"/>
        <v>40.795000000000002</v>
      </c>
      <c r="U267" s="6">
        <f t="shared" si="758"/>
        <v>46.24</v>
      </c>
      <c r="V267" s="6">
        <f t="shared" si="758"/>
        <v>47.54016</v>
      </c>
      <c r="W267" s="6">
        <f t="shared" si="758"/>
        <v>38.116000000000007</v>
      </c>
      <c r="X267" s="6">
        <f t="shared" si="758"/>
        <v>38.226999999999997</v>
      </c>
      <c r="Y267" s="105">
        <f t="shared" ref="Y267" si="759">+SUM(K258:K267)+SUM(J268:J269)</f>
        <v>36.722999999999999</v>
      </c>
      <c r="Z267" s="90"/>
      <c r="AA267" s="117"/>
      <c r="AB267" s="113"/>
    </row>
    <row r="268" spans="1:28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6">
        <f>+'[1]6.EXPORTACION VARIETAL'!R423/1000</f>
        <v>2.831</v>
      </c>
      <c r="K268" s="105">
        <f>+'[1]6.EXPORTACION VARIETAL'!R435/1000</f>
        <v>2.2549999999999999</v>
      </c>
      <c r="L268" s="90"/>
      <c r="M268" s="113"/>
      <c r="N268" s="2"/>
      <c r="O268" s="89" t="s">
        <v>8</v>
      </c>
      <c r="P268" s="104">
        <f>+SUM('[1]6.EXPORTACION VARIETAL'!R316:R327)/1000</f>
        <v>36.996607912599998</v>
      </c>
      <c r="Q268" s="6">
        <f t="shared" ref="Q268:X268" si="760">+SUM(C258:C268)+SUM(B269)</f>
        <v>35.567</v>
      </c>
      <c r="R268" s="6">
        <f t="shared" si="760"/>
        <v>34.968000000000011</v>
      </c>
      <c r="S268" s="6">
        <f t="shared" si="760"/>
        <v>36.152999999999999</v>
      </c>
      <c r="T268" s="6">
        <f t="shared" si="760"/>
        <v>41.166999999999994</v>
      </c>
      <c r="U268" s="6">
        <f t="shared" si="760"/>
        <v>46.785000000000004</v>
      </c>
      <c r="V268" s="6">
        <f t="shared" si="760"/>
        <v>46.901160000000004</v>
      </c>
      <c r="W268" s="6">
        <f t="shared" si="760"/>
        <v>38.218000000000004</v>
      </c>
      <c r="X268" s="6">
        <f t="shared" si="760"/>
        <v>37.945</v>
      </c>
      <c r="Y268" s="105">
        <f t="shared" ref="Y268" si="761">+SUM(K258:K268)+SUM(J269)</f>
        <v>36.147000000000006</v>
      </c>
      <c r="Z268" s="90"/>
      <c r="AA268" s="117"/>
      <c r="AB268" s="113"/>
    </row>
    <row r="269" spans="1:28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6">
        <f>+'[1]6.EXPORTACION VARIETAL'!R424/1000</f>
        <v>2.8929999999999998</v>
      </c>
      <c r="K269" s="105">
        <f>+'[1]6.EXPORTACION VARIETAL'!R436/1000</f>
        <v>2.7389999999999999</v>
      </c>
      <c r="L269" s="90"/>
      <c r="M269" s="113"/>
      <c r="N269" s="2"/>
      <c r="O269" s="89" t="s">
        <v>9</v>
      </c>
      <c r="P269" s="104">
        <f>+SUM('[1]6.EXPORTACION VARIETAL'!R317:R328)/1000</f>
        <v>37.492359999999998</v>
      </c>
      <c r="Q269" s="6">
        <f t="shared" ref="Q269:X269" si="762">+SUM(C258:C269)</f>
        <v>35.39</v>
      </c>
      <c r="R269" s="6">
        <f t="shared" si="762"/>
        <v>34.845000000000006</v>
      </c>
      <c r="S269" s="6">
        <f t="shared" si="762"/>
        <v>36.823</v>
      </c>
      <c r="T269" s="6">
        <f t="shared" si="762"/>
        <v>41.183999999999997</v>
      </c>
      <c r="U269" s="6">
        <f t="shared" si="762"/>
        <v>48.606999999999999</v>
      </c>
      <c r="V269" s="6">
        <f t="shared" si="762"/>
        <v>44.830160000000006</v>
      </c>
      <c r="W269" s="6">
        <f t="shared" si="762"/>
        <v>37.529000000000003</v>
      </c>
      <c r="X269" s="6">
        <f t="shared" si="762"/>
        <v>38.524000000000001</v>
      </c>
      <c r="Y269" s="105">
        <f t="shared" ref="Y269" si="763">+SUM(K258:K269)</f>
        <v>35.993000000000002</v>
      </c>
      <c r="Z269" s="90"/>
      <c r="AA269" s="117"/>
      <c r="AB269" s="113"/>
    </row>
    <row r="270" spans="1:28" ht="25.5" x14ac:dyDescent="0.25">
      <c r="A270" s="92" t="s">
        <v>13</v>
      </c>
      <c r="B270" s="218">
        <f>SUM(B258:B269)</f>
        <v>37.492360000000005</v>
      </c>
      <c r="C270" s="219">
        <f t="shared" ref="C270:G270" si="764">SUM(C258:C269)</f>
        <v>35.39</v>
      </c>
      <c r="D270" s="219">
        <f t="shared" si="764"/>
        <v>34.845000000000006</v>
      </c>
      <c r="E270" s="219">
        <f t="shared" si="764"/>
        <v>36.823</v>
      </c>
      <c r="F270" s="219">
        <f t="shared" si="764"/>
        <v>41.183999999999997</v>
      </c>
      <c r="G270" s="219">
        <f t="shared" si="764"/>
        <v>48.606999999999999</v>
      </c>
      <c r="H270" s="219">
        <f t="shared" ref="H270:I270" si="765">SUM(H258:H269)</f>
        <v>44.830160000000006</v>
      </c>
      <c r="I270" s="219">
        <f t="shared" si="765"/>
        <v>37.529000000000003</v>
      </c>
      <c r="J270" s="219">
        <f t="shared" ref="J270:K270" si="766">SUM(J258:J269)</f>
        <v>38.524000000000001</v>
      </c>
      <c r="K270" s="250">
        <f t="shared" si="766"/>
        <v>35.993000000000002</v>
      </c>
      <c r="L270" s="249"/>
      <c r="M270" s="173"/>
      <c r="N270" s="3"/>
      <c r="O270" s="92" t="s">
        <v>14</v>
      </c>
      <c r="P270" s="106">
        <f>+AVERAGE(P258:P269)</f>
        <v>37.123181282349996</v>
      </c>
      <c r="Q270" s="83">
        <f>+AVERAGE(Q258:Q269)</f>
        <v>36.305786666666677</v>
      </c>
      <c r="R270" s="83">
        <f t="shared" ref="R270:X270" si="767">+AVERAGE(R258:R269)</f>
        <v>35.023416666666677</v>
      </c>
      <c r="S270" s="83">
        <f t="shared" si="767"/>
        <v>35.677916666666668</v>
      </c>
      <c r="T270" s="83">
        <f t="shared" si="767"/>
        <v>39.135583333333329</v>
      </c>
      <c r="U270" s="83">
        <f t="shared" si="767"/>
        <v>44.672166666666669</v>
      </c>
      <c r="V270" s="83">
        <f t="shared" si="767"/>
        <v>48.613750000000003</v>
      </c>
      <c r="W270" s="83">
        <f t="shared" si="767"/>
        <v>40.062743333333337</v>
      </c>
      <c r="X270" s="83">
        <f t="shared" si="767"/>
        <v>36.858666666666664</v>
      </c>
      <c r="Y270" s="107">
        <f t="shared" ref="Y270:Z270" si="768">+AVERAGE(Y258:Y269)</f>
        <v>38.070500000000003</v>
      </c>
      <c r="Z270" s="93">
        <f t="shared" si="768"/>
        <v>36.472250000000003</v>
      </c>
      <c r="AA270" s="119">
        <f>+Z270/Y270-1</f>
        <v>-4.1981324122352004E-2</v>
      </c>
      <c r="AB270" s="173">
        <f>+POWER(Z270/U270,0.2)-1</f>
        <v>-3.9748248846003253E-2</v>
      </c>
    </row>
    <row r="271" spans="1:28" ht="25.5" x14ac:dyDescent="0.25">
      <c r="A271" s="95" t="s">
        <v>15</v>
      </c>
      <c r="B271" s="108">
        <f>+B270/B$324</f>
        <v>4.9690843404903394E-2</v>
      </c>
      <c r="C271" s="84">
        <f t="shared" ref="C271" si="769">+C270/C$324</f>
        <v>4.7886576874260865E-2</v>
      </c>
      <c r="D271" s="84">
        <f t="shared" ref="D271" si="770">+D270/D$324</f>
        <v>4.725309596263691E-2</v>
      </c>
      <c r="E271" s="84">
        <f t="shared" ref="E271" si="771">+E270/E$324</f>
        <v>5.0954030257198635E-2</v>
      </c>
      <c r="F271" s="84">
        <f t="shared" ref="F271:G271" si="772">+F270/F$324</f>
        <v>5.7724491140333407E-2</v>
      </c>
      <c r="G271" s="84">
        <f t="shared" si="772"/>
        <v>5.9364500500128849E-2</v>
      </c>
      <c r="H271" s="229">
        <f t="shared" ref="H271:I271" si="773">+H270/H$324</f>
        <v>5.9699280761399492E-2</v>
      </c>
      <c r="I271" s="84">
        <f t="shared" si="773"/>
        <v>5.8889434611841915E-2</v>
      </c>
      <c r="J271" s="229">
        <f t="shared" ref="J271:K271" si="774">+J270/J$324</f>
        <v>5.9273619669659279E-2</v>
      </c>
      <c r="K271" s="109">
        <f t="shared" si="774"/>
        <v>6.086694772372532E-2</v>
      </c>
      <c r="L271" s="96"/>
      <c r="M271" s="114"/>
      <c r="N271" s="3"/>
      <c r="O271" s="95" t="s">
        <v>15</v>
      </c>
      <c r="P271" s="108">
        <f>+P270/P$324</f>
        <v>5.0391811449346E-2</v>
      </c>
      <c r="Q271" s="84">
        <f t="shared" ref="Q271" si="775">+Q270/Q$324</f>
        <v>4.8713693462998031E-2</v>
      </c>
      <c r="R271" s="84">
        <f t="shared" ref="R271" si="776">+R270/R$324</f>
        <v>4.7341843159960276E-2</v>
      </c>
      <c r="S271" s="84">
        <f t="shared" ref="S271" si="777">+S270/S$324</f>
        <v>4.8396402522963518E-2</v>
      </c>
      <c r="T271" s="84">
        <f t="shared" ref="T271:X271" si="778">+T270/T$324</f>
        <v>5.5202455944895687E-2</v>
      </c>
      <c r="U271" s="84">
        <f t="shared" si="778"/>
        <v>5.8006208497122985E-2</v>
      </c>
      <c r="V271" s="84">
        <f t="shared" si="778"/>
        <v>6.1038299279298887E-2</v>
      </c>
      <c r="W271" s="84">
        <f t="shared" si="778"/>
        <v>5.8680680777204584E-2</v>
      </c>
      <c r="X271" s="84">
        <f t="shared" si="778"/>
        <v>5.7970315482534604E-2</v>
      </c>
      <c r="Y271" s="109">
        <f t="shared" ref="Y271:Z271" si="779">+Y270/Y$324</f>
        <v>6.1067071707686077E-2</v>
      </c>
      <c r="Z271" s="96">
        <f t="shared" si="779"/>
        <v>6.1788651631000349E-2</v>
      </c>
      <c r="AA271" s="118"/>
      <c r="AB271" s="114"/>
    </row>
    <row r="272" spans="1:28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80">+D270/C270-1</f>
        <v>-1.5399830460581909E-2</v>
      </c>
      <c r="E272" s="85">
        <f t="shared" ref="E272" si="781">+E270/D270-1</f>
        <v>5.676567656765652E-2</v>
      </c>
      <c r="F272" s="85">
        <f t="shared" ref="F272:K272" si="782">+F270/E270-1</f>
        <v>0.11843141514814093</v>
      </c>
      <c r="G272" s="85">
        <f t="shared" si="782"/>
        <v>0.18023989898989901</v>
      </c>
      <c r="H272" s="85">
        <f t="shared" si="782"/>
        <v>-7.7701565618120694E-2</v>
      </c>
      <c r="I272" s="85">
        <f t="shared" si="782"/>
        <v>-0.16286267994582226</v>
      </c>
      <c r="J272" s="85">
        <f t="shared" si="782"/>
        <v>2.6512830078072813E-2</v>
      </c>
      <c r="K272" s="85">
        <f t="shared" si="782"/>
        <v>-6.5699304329768449E-2</v>
      </c>
      <c r="L272" s="100"/>
      <c r="M272" s="115"/>
      <c r="N272" s="2"/>
      <c r="O272" s="98" t="s">
        <v>12</v>
      </c>
      <c r="P272" s="110"/>
      <c r="Q272" s="85">
        <f>+Q270/P270-1</f>
        <v>-2.2018442047474718E-2</v>
      </c>
      <c r="R272" s="85">
        <f t="shared" ref="R272" si="783">+R270/Q270-1</f>
        <v>-3.5321366584720737E-2</v>
      </c>
      <c r="S272" s="85">
        <f t="shared" ref="S272" si="784">+S270/R270-1</f>
        <v>1.8687497174509238E-2</v>
      </c>
      <c r="T272" s="85">
        <f t="shared" ref="T272" si="785">+T270/S270-1</f>
        <v>9.6913356768308923E-2</v>
      </c>
      <c r="U272" s="85">
        <f t="shared" ref="U272" si="786">+U270/T270-1</f>
        <v>0.14147184893543185</v>
      </c>
      <c r="V272" s="85">
        <f t="shared" ref="V272" si="787">+V270/U270-1</f>
        <v>8.8233538407584078E-2</v>
      </c>
      <c r="W272" s="85">
        <f t="shared" ref="W272" si="788">+W270/V270-1</f>
        <v>-0.17589687416968791</v>
      </c>
      <c r="X272" s="85">
        <f t="shared" ref="X272:Z272" si="789">+X270/W270-1</f>
        <v>-7.9976466913607269E-2</v>
      </c>
      <c r="Y272" s="111">
        <f t="shared" si="789"/>
        <v>3.2877839675879095E-2</v>
      </c>
      <c r="Z272" s="100">
        <f t="shared" si="789"/>
        <v>-4.1981324122352004E-2</v>
      </c>
      <c r="AA272" s="99"/>
      <c r="AB272" s="115"/>
    </row>
    <row r="273" spans="1:28" ht="15.75" thickBot="1" x14ac:dyDescent="0.3"/>
    <row r="274" spans="1:28" ht="15.75" thickBot="1" x14ac:dyDescent="0.3">
      <c r="A274" s="282" t="s">
        <v>77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4"/>
      <c r="N274" s="2"/>
      <c r="O274" s="282" t="s">
        <v>78</v>
      </c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4"/>
    </row>
    <row r="275" spans="1:28" ht="38.25" x14ac:dyDescent="0.25">
      <c r="A275" s="86"/>
      <c r="B275" s="102">
        <v>2016</v>
      </c>
      <c r="C275" s="82">
        <f>+B275+1</f>
        <v>2017</v>
      </c>
      <c r="D275" s="82">
        <f t="shared" ref="D275" si="790">+C275+1</f>
        <v>2018</v>
      </c>
      <c r="E275" s="82">
        <f t="shared" ref="E275" si="791">+D275+1</f>
        <v>2019</v>
      </c>
      <c r="F275" s="82">
        <f t="shared" ref="F275" si="792">+E275+1</f>
        <v>2020</v>
      </c>
      <c r="G275" s="82">
        <f t="shared" ref="G275" si="793">+F275+1</f>
        <v>2021</v>
      </c>
      <c r="H275" s="82">
        <v>2022</v>
      </c>
      <c r="I275" s="82">
        <v>2023</v>
      </c>
      <c r="J275" s="82">
        <v>2024</v>
      </c>
      <c r="K275" s="103">
        <v>2025</v>
      </c>
      <c r="L275" s="87">
        <v>2026</v>
      </c>
      <c r="M275" s="112" t="s">
        <v>16</v>
      </c>
      <c r="N275" s="2"/>
      <c r="O275" s="86"/>
      <c r="P275" s="102">
        <v>2016</v>
      </c>
      <c r="Q275" s="82">
        <f>+P275+1</f>
        <v>2017</v>
      </c>
      <c r="R275" s="82">
        <f t="shared" ref="R275" si="794">+Q275+1</f>
        <v>2018</v>
      </c>
      <c r="S275" s="82">
        <f t="shared" ref="S275" si="795">+R275+1</f>
        <v>2019</v>
      </c>
      <c r="T275" s="82">
        <f t="shared" ref="T275" si="796">+S275+1</f>
        <v>2020</v>
      </c>
      <c r="U275" s="82">
        <f t="shared" ref="U275" si="797">+T275+1</f>
        <v>2021</v>
      </c>
      <c r="V275" s="82">
        <v>2022</v>
      </c>
      <c r="W275" s="82">
        <v>2023</v>
      </c>
      <c r="X275" s="82">
        <v>2024</v>
      </c>
      <c r="Y275" s="103">
        <v>2025</v>
      </c>
      <c r="Z275" s="87">
        <v>2026</v>
      </c>
      <c r="AA275" s="116" t="s">
        <v>16</v>
      </c>
      <c r="AB275" s="112" t="s">
        <v>21</v>
      </c>
    </row>
    <row r="276" spans="1:28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6">
        <f>+'[1]6.EXPORTACION VARIETAL'!S413/1000</f>
        <v>0.65900000000000003</v>
      </c>
      <c r="K276" s="105">
        <f>+'[1]6.EXPORTACION VARIETAL'!S425/1000</f>
        <v>0.75900000000000001</v>
      </c>
      <c r="L276" s="90">
        <f>+'[1]6.EXPORTACION VARIETAL'!S437/1000</f>
        <v>0.625</v>
      </c>
      <c r="M276" s="113">
        <f>+L276/K276-1</f>
        <v>-0.17654808959156787</v>
      </c>
      <c r="N276" s="2"/>
      <c r="O276" s="89" t="s">
        <v>10</v>
      </c>
      <c r="P276" s="104">
        <f>+SUM('[1]6.EXPORTACION VARIETAL'!S306:S317)/1000</f>
        <v>16.145</v>
      </c>
      <c r="Q276" s="6">
        <f t="shared" ref="Q276:Z276" si="798">+SUM(C276)+SUM(B277:B287)</f>
        <v>16.014680000000002</v>
      </c>
      <c r="R276" s="6">
        <f t="shared" si="798"/>
        <v>14.431000000000001</v>
      </c>
      <c r="S276" s="6">
        <f t="shared" si="798"/>
        <v>13.268999999999998</v>
      </c>
      <c r="T276" s="6">
        <f t="shared" si="798"/>
        <v>12.779</v>
      </c>
      <c r="U276" s="6">
        <f t="shared" si="798"/>
        <v>11.339</v>
      </c>
      <c r="V276" s="6">
        <f t="shared" si="798"/>
        <v>13.016999999999999</v>
      </c>
      <c r="W276" s="6">
        <f t="shared" si="798"/>
        <v>12.19835</v>
      </c>
      <c r="X276" s="6">
        <f t="shared" si="798"/>
        <v>9.51</v>
      </c>
      <c r="Y276" s="105">
        <f t="shared" si="798"/>
        <v>11.271000000000001</v>
      </c>
      <c r="Z276" s="90">
        <f t="shared" si="798"/>
        <v>11.704000000000001</v>
      </c>
      <c r="AA276" s="117">
        <f>+Z276/Y276-1</f>
        <v>3.8417176825481292E-2</v>
      </c>
      <c r="AB276" s="113">
        <f>+POWER(Z276/U276,0.2)-1</f>
        <v>6.3566286990877074E-3</v>
      </c>
    </row>
    <row r="277" spans="1:28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6">
        <f>+'[1]6.EXPORTACION VARIETAL'!S414/1000</f>
        <v>0.85399999999999998</v>
      </c>
      <c r="K277" s="105">
        <f>+'[1]6.EXPORTACION VARIETAL'!S426/1000</f>
        <v>0.754</v>
      </c>
      <c r="L277" s="90">
        <f>+'[1]6.EXPORTACION VARIETAL'!S438/1000</f>
        <v>0.55000000000000004</v>
      </c>
      <c r="M277" s="113">
        <f>+L277/K277-1</f>
        <v>-0.27055702917771873</v>
      </c>
      <c r="N277" s="2"/>
      <c r="O277" s="89" t="s">
        <v>11</v>
      </c>
      <c r="P277" s="104">
        <f>+SUM('[1]6.EXPORTACION VARIETAL'!S307:S318)/1000</f>
        <v>16.063209999999998</v>
      </c>
      <c r="Q277" s="6">
        <f t="shared" ref="Q277:Y277" si="799">+SUM(C276:C277)+SUM(B278:B287)</f>
        <v>15.610469999999999</v>
      </c>
      <c r="R277" s="6">
        <f t="shared" si="799"/>
        <v>14.334999999999999</v>
      </c>
      <c r="S277" s="6">
        <f t="shared" si="799"/>
        <v>13.632999999999999</v>
      </c>
      <c r="T277" s="6">
        <f t="shared" si="799"/>
        <v>12.490000000000002</v>
      </c>
      <c r="U277" s="6">
        <f t="shared" si="799"/>
        <v>11.374000000000001</v>
      </c>
      <c r="V277" s="6">
        <f t="shared" si="799"/>
        <v>12.958600000000001</v>
      </c>
      <c r="W277" s="6">
        <f t="shared" si="799"/>
        <v>11.899749999999999</v>
      </c>
      <c r="X277" s="6">
        <f t="shared" si="799"/>
        <v>9.9559999999999995</v>
      </c>
      <c r="Y277" s="105">
        <f t="shared" si="799"/>
        <v>11.170999999999999</v>
      </c>
      <c r="Z277" s="90">
        <f t="shared" ref="Z277" si="800">+SUM(L276:L277)+SUM(K278:K287)</f>
        <v>11.500000000000004</v>
      </c>
      <c r="AA277" s="117">
        <f>+Z277/Y277-1</f>
        <v>2.9451257720884749E-2</v>
      </c>
      <c r="AB277" s="113">
        <f>+POWER(Z277/U277,0.2)-1</f>
        <v>2.2058265606268446E-3</v>
      </c>
    </row>
    <row r="278" spans="1:28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6">
        <f>+'[1]6.EXPORTACION VARIETAL'!S415/1000</f>
        <v>0.68799999999999994</v>
      </c>
      <c r="K278" s="105">
        <f>+'[1]6.EXPORTACION VARIETAL'!S427/1000</f>
        <v>0.81499999999999995</v>
      </c>
      <c r="L278" s="90">
        <f>+'[1]6.EXPORTACION VARIETAL'!S439/1000</f>
        <v>0.80200000000000005</v>
      </c>
      <c r="M278" s="113">
        <f>+L278/K278-1</f>
        <v>-1.5950920245398681E-2</v>
      </c>
      <c r="N278" s="2"/>
      <c r="O278" s="89" t="s">
        <v>0</v>
      </c>
      <c r="P278" s="104">
        <f>+SUM('[1]6.EXPORTACION VARIETAL'!S308:S319)/1000</f>
        <v>16.477979999999999</v>
      </c>
      <c r="Q278" s="6">
        <f t="shared" ref="Q278:X278" si="801">+SUM(C276:C278)+SUM(B279:B287)</f>
        <v>15.291699999999999</v>
      </c>
      <c r="R278" s="6">
        <f t="shared" si="801"/>
        <v>14.442</v>
      </c>
      <c r="S278" s="6">
        <f t="shared" si="801"/>
        <v>13.497</v>
      </c>
      <c r="T278" s="6">
        <f t="shared" si="801"/>
        <v>12.049000000000001</v>
      </c>
      <c r="U278" s="6">
        <f t="shared" si="801"/>
        <v>11.664999999999999</v>
      </c>
      <c r="V278" s="6">
        <f t="shared" si="801"/>
        <v>12.6709</v>
      </c>
      <c r="W278" s="6">
        <f t="shared" si="801"/>
        <v>11.885450000000002</v>
      </c>
      <c r="X278" s="6">
        <f t="shared" si="801"/>
        <v>9.8659999999999997</v>
      </c>
      <c r="Y278" s="105">
        <f t="shared" ref="Y278" si="802">+SUM(K276:K278)+SUM(J279:J287)</f>
        <v>11.298</v>
      </c>
      <c r="Z278" s="90">
        <f t="shared" ref="Z278" si="803">+SUM(L276:L278)+SUM(K279:K287)</f>
        <v>11.487</v>
      </c>
      <c r="AA278" s="117">
        <f>+Z278/Y278-1</f>
        <v>1.6728624535315983E-2</v>
      </c>
      <c r="AB278" s="113">
        <f>+POWER(Z278/U278,0.2)-1</f>
        <v>-3.0706646978204688E-3</v>
      </c>
    </row>
    <row r="279" spans="1:28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6">
        <f>+'[1]6.EXPORTACION VARIETAL'!S416/1000</f>
        <v>0.92</v>
      </c>
      <c r="K279" s="105">
        <f>+'[1]6.EXPORTACION VARIETAL'!S428/1000</f>
        <v>0.87</v>
      </c>
      <c r="L279" s="90">
        <f>+'[1]6.EXPORTACION VARIETAL'!S440/1000</f>
        <v>0.79200000000000004</v>
      </c>
      <c r="M279" s="113">
        <f>+L279/K279-1</f>
        <v>-8.9655172413793061E-2</v>
      </c>
      <c r="N279" s="2"/>
      <c r="O279" s="89" t="s">
        <v>1</v>
      </c>
      <c r="P279" s="104">
        <f>+SUM('[1]6.EXPORTACION VARIETAL'!S309:S320)/1000</f>
        <v>16.765579999999996</v>
      </c>
      <c r="Q279" s="6">
        <f t="shared" ref="Q279:X279" si="804">+SUM(C276:C279)+SUM(B280:B287)</f>
        <v>14.6281</v>
      </c>
      <c r="R279" s="6">
        <f t="shared" si="804"/>
        <v>14.196</v>
      </c>
      <c r="S279" s="6">
        <f t="shared" si="804"/>
        <v>13.420999999999999</v>
      </c>
      <c r="T279" s="6">
        <f t="shared" si="804"/>
        <v>12.305000000000001</v>
      </c>
      <c r="U279" s="6">
        <f t="shared" si="804"/>
        <v>11.253</v>
      </c>
      <c r="V279" s="6">
        <f t="shared" si="804"/>
        <v>12.874700000000001</v>
      </c>
      <c r="W279" s="6">
        <f t="shared" si="804"/>
        <v>11.42065</v>
      </c>
      <c r="X279" s="6">
        <f t="shared" si="804"/>
        <v>10.27</v>
      </c>
      <c r="Y279" s="105">
        <f t="shared" ref="Y279" si="805">+SUM(K276:K279)+SUM(J280:J287)</f>
        <v>11.248000000000001</v>
      </c>
      <c r="Z279" s="90">
        <f t="shared" ref="Z279" si="806">+SUM(L276:L279)+SUM(K280:K287)</f>
        <v>11.409000000000001</v>
      </c>
      <c r="AA279" s="117">
        <f>+Z279/Y279-1</f>
        <v>1.4313655761024169E-2</v>
      </c>
      <c r="AB279" s="113">
        <f>+POWER(Z279/U279,0.2)-1</f>
        <v>2.7573460743859357E-3</v>
      </c>
    </row>
    <row r="280" spans="1:28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6">
        <f>+'[1]6.EXPORTACION VARIETAL'!S417/1000</f>
        <v>0.96099999999999997</v>
      </c>
      <c r="K280" s="105">
        <f>+'[1]6.EXPORTACION VARIETAL'!S429/1000</f>
        <v>1.2490000000000001</v>
      </c>
      <c r="L280" s="90"/>
      <c r="M280" s="113"/>
      <c r="N280" s="2"/>
      <c r="O280" s="89" t="s">
        <v>2</v>
      </c>
      <c r="P280" s="104">
        <f>+SUM('[1]6.EXPORTACION VARIETAL'!S310:S321)/1000</f>
        <v>16.505644824199997</v>
      </c>
      <c r="Q280" s="6">
        <f t="shared" ref="Q280:X280" si="807">+SUM(C276:C280)+SUM(B281:B287)</f>
        <v>14.604760000000001</v>
      </c>
      <c r="R280" s="6">
        <f t="shared" si="807"/>
        <v>13.962999999999999</v>
      </c>
      <c r="S280" s="6">
        <f t="shared" si="807"/>
        <v>13.517999999999999</v>
      </c>
      <c r="T280" s="6">
        <f t="shared" si="807"/>
        <v>12.163</v>
      </c>
      <c r="U280" s="6">
        <f t="shared" si="807"/>
        <v>11.236000000000001</v>
      </c>
      <c r="V280" s="6">
        <f t="shared" si="807"/>
        <v>13.12519</v>
      </c>
      <c r="W280" s="6">
        <f t="shared" si="807"/>
        <v>11.12616</v>
      </c>
      <c r="X280" s="6">
        <f t="shared" si="807"/>
        <v>10.422999999999998</v>
      </c>
      <c r="Y280" s="105">
        <f t="shared" ref="Y280" si="808">+SUM(K276:K280)+SUM(J281:J287)</f>
        <v>11.536</v>
      </c>
      <c r="Z280" s="90"/>
      <c r="AA280" s="117"/>
      <c r="AB280" s="113"/>
    </row>
    <row r="281" spans="1:28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6">
        <f>+'[1]6.EXPORTACION VARIETAL'!S418/1000</f>
        <v>0.70599999999999996</v>
      </c>
      <c r="K281" s="105">
        <f>+'[1]6.EXPORTACION VARIETAL'!S430/1000</f>
        <v>1.1160000000000001</v>
      </c>
      <c r="L281" s="90"/>
      <c r="M281" s="113"/>
      <c r="N281" s="2"/>
      <c r="O281" s="89" t="s">
        <v>3</v>
      </c>
      <c r="P281" s="104">
        <f>+SUM('[1]6.EXPORTACION VARIETAL'!S311:S322)/1000</f>
        <v>16.1634148242</v>
      </c>
      <c r="Q281" s="6">
        <f t="shared" ref="Q281:X281" si="809">+SUM(C276:C281)+SUM(B282:B287)</f>
        <v>14.580159999999999</v>
      </c>
      <c r="R281" s="6">
        <f t="shared" si="809"/>
        <v>14.058</v>
      </c>
      <c r="S281" s="6">
        <f t="shared" si="809"/>
        <v>13.184000000000001</v>
      </c>
      <c r="T281" s="6">
        <f t="shared" si="809"/>
        <v>11.990000000000002</v>
      </c>
      <c r="U281" s="6">
        <f t="shared" si="809"/>
        <v>11.798999999999999</v>
      </c>
      <c r="V281" s="6">
        <f t="shared" si="809"/>
        <v>12.91685</v>
      </c>
      <c r="W281" s="6">
        <f t="shared" si="809"/>
        <v>10.8765</v>
      </c>
      <c r="X281" s="6">
        <f t="shared" si="809"/>
        <v>10.279</v>
      </c>
      <c r="Y281" s="105">
        <f t="shared" ref="Y281" si="810">+SUM(K276:K281)+SUM(J282:J287)</f>
        <v>11.946000000000002</v>
      </c>
      <c r="Z281" s="90"/>
      <c r="AA281" s="117"/>
      <c r="AB281" s="113"/>
    </row>
    <row r="282" spans="1:28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6">
        <f>+'[1]6.EXPORTACION VARIETAL'!S419/1000</f>
        <v>1.3280000000000001</v>
      </c>
      <c r="K282" s="105">
        <f>+'[1]6.EXPORTACION VARIETAL'!S431/1000</f>
        <v>1.042</v>
      </c>
      <c r="L282" s="90"/>
      <c r="M282" s="113"/>
      <c r="N282" s="2"/>
      <c r="O282" s="89" t="s">
        <v>4</v>
      </c>
      <c r="P282" s="104">
        <f>+SUM('[1]6.EXPORTACION VARIETAL'!S312:S323)/1000</f>
        <v>15.9487148242</v>
      </c>
      <c r="Q282" s="6">
        <f t="shared" ref="Q282:X282" si="811">+SUM(C276:C282)+SUM(B283:B287)</f>
        <v>14.770320000000002</v>
      </c>
      <c r="R282" s="6">
        <f t="shared" si="811"/>
        <v>14.015000000000001</v>
      </c>
      <c r="S282" s="6">
        <f t="shared" si="811"/>
        <v>13.378</v>
      </c>
      <c r="T282" s="6">
        <f t="shared" si="811"/>
        <v>11.440000000000001</v>
      </c>
      <c r="U282" s="6">
        <f t="shared" si="811"/>
        <v>12.042999999999999</v>
      </c>
      <c r="V282" s="6">
        <f t="shared" si="811"/>
        <v>12.641970000000001</v>
      </c>
      <c r="W282" s="6">
        <f t="shared" si="811"/>
        <v>10.90138</v>
      </c>
      <c r="X282" s="6">
        <f t="shared" si="811"/>
        <v>10.702999999999999</v>
      </c>
      <c r="Y282" s="105">
        <f t="shared" ref="Y282" si="812">+SUM(K276:K282)+SUM(J283:J287)</f>
        <v>11.66</v>
      </c>
      <c r="Z282" s="90"/>
      <c r="AA282" s="117"/>
      <c r="AB282" s="113"/>
    </row>
    <row r="283" spans="1:28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6">
        <f>+'[1]6.EXPORTACION VARIETAL'!S420/1000</f>
        <v>1.081</v>
      </c>
      <c r="K283" s="105">
        <f>+'[1]6.EXPORTACION VARIETAL'!S432/1000</f>
        <v>0.90900000000000003</v>
      </c>
      <c r="L283" s="90"/>
      <c r="M283" s="113"/>
      <c r="N283" s="2"/>
      <c r="O283" s="89" t="s">
        <v>5</v>
      </c>
      <c r="P283" s="104">
        <f>+SUM('[1]6.EXPORTACION VARIETAL'!S313:S324)/1000</f>
        <v>16.234004824199999</v>
      </c>
      <c r="Q283" s="6">
        <f t="shared" ref="Q283:X283" si="813">+SUM(C276:C283)+SUM(B284:B287)</f>
        <v>14.601410000000001</v>
      </c>
      <c r="R283" s="6">
        <f t="shared" si="813"/>
        <v>14.092000000000001</v>
      </c>
      <c r="S283" s="6">
        <f t="shared" si="813"/>
        <v>13.11</v>
      </c>
      <c r="T283" s="6">
        <f t="shared" si="813"/>
        <v>11.208</v>
      </c>
      <c r="U283" s="6">
        <f t="shared" si="813"/>
        <v>12.154</v>
      </c>
      <c r="V283" s="6">
        <f t="shared" si="813"/>
        <v>12.72845</v>
      </c>
      <c r="W283" s="6">
        <f t="shared" si="813"/>
        <v>10.600899999999999</v>
      </c>
      <c r="X283" s="6">
        <f t="shared" si="813"/>
        <v>10.704000000000001</v>
      </c>
      <c r="Y283" s="105">
        <f t="shared" ref="Y283" si="814">+SUM(K276:K283)+SUM(J284:J287)</f>
        <v>11.488</v>
      </c>
      <c r="Z283" s="105"/>
      <c r="AA283" s="117"/>
      <c r="AB283" s="113"/>
    </row>
    <row r="284" spans="1:28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6">
        <f>+'[1]6.EXPORTACION VARIETAL'!S421/1000</f>
        <v>0.95799999999999996</v>
      </c>
      <c r="K284" s="105">
        <f>+'[1]6.EXPORTACION VARIETAL'!S433/1000</f>
        <v>1.802</v>
      </c>
      <c r="L284" s="90"/>
      <c r="M284" s="113"/>
      <c r="N284" s="2"/>
      <c r="O284" s="89" t="s">
        <v>6</v>
      </c>
      <c r="P284" s="104">
        <f>+SUM('[1]6.EXPORTACION VARIETAL'!S314:S325)/1000</f>
        <v>15.9810448242</v>
      </c>
      <c r="Q284" s="6">
        <f t="shared" ref="Q284:X284" si="815">+SUM(C276:C284)+SUM(B285:B287)</f>
        <v>14.461920000000001</v>
      </c>
      <c r="R284" s="6">
        <f t="shared" si="815"/>
        <v>13.741</v>
      </c>
      <c r="S284" s="6">
        <f t="shared" si="815"/>
        <v>13.2</v>
      </c>
      <c r="T284" s="6">
        <f t="shared" si="815"/>
        <v>11.481999999999999</v>
      </c>
      <c r="U284" s="6">
        <f t="shared" si="815"/>
        <v>12.334999999999999</v>
      </c>
      <c r="V284" s="6">
        <f t="shared" si="815"/>
        <v>12.687310000000002</v>
      </c>
      <c r="W284" s="6">
        <f t="shared" si="815"/>
        <v>10.121040000000001</v>
      </c>
      <c r="X284" s="6">
        <f t="shared" si="815"/>
        <v>10.775000000000002</v>
      </c>
      <c r="Y284" s="105">
        <f t="shared" ref="Y284" si="816">+SUM(K276:K284)+SUM(J285:J287)</f>
        <v>12.332000000000001</v>
      </c>
      <c r="Z284" s="105"/>
      <c r="AA284" s="117"/>
      <c r="AB284" s="113"/>
    </row>
    <row r="285" spans="1:28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6">
        <f>+'[1]6.EXPORTACION VARIETAL'!S422/1000</f>
        <v>1.2430000000000001</v>
      </c>
      <c r="K285" s="105">
        <f>+'[1]6.EXPORTACION VARIETAL'!S434/1000</f>
        <v>1.002</v>
      </c>
      <c r="L285" s="90"/>
      <c r="M285" s="113"/>
      <c r="N285" s="2"/>
      <c r="O285" s="89" t="s">
        <v>7</v>
      </c>
      <c r="P285" s="104">
        <f>+SUM('[1]6.EXPORTACION VARIETAL'!S315:S326)/1000</f>
        <v>15.609804824200001</v>
      </c>
      <c r="Q285" s="6">
        <f t="shared" ref="Q285:X285" si="817">+SUM(C276:C285)+SUM(B286:B287)</f>
        <v>14.511000000000001</v>
      </c>
      <c r="R285" s="6">
        <f t="shared" si="817"/>
        <v>13.654999999999999</v>
      </c>
      <c r="S285" s="6">
        <f t="shared" si="817"/>
        <v>13.046999999999997</v>
      </c>
      <c r="T285" s="6">
        <f t="shared" si="817"/>
        <v>11.401</v>
      </c>
      <c r="U285" s="6">
        <f t="shared" si="817"/>
        <v>12.328999999999999</v>
      </c>
      <c r="V285" s="6">
        <f t="shared" si="817"/>
        <v>12.917350000000003</v>
      </c>
      <c r="W285" s="6">
        <f t="shared" si="817"/>
        <v>9.8360000000000003</v>
      </c>
      <c r="X285" s="6">
        <f t="shared" si="817"/>
        <v>11.091000000000001</v>
      </c>
      <c r="Y285" s="105">
        <f t="shared" ref="Y285" si="818">+SUM(K276:K285)+SUM(J286:J287)</f>
        <v>12.091000000000001</v>
      </c>
      <c r="Z285" s="90"/>
      <c r="AA285" s="117"/>
      <c r="AB285" s="113"/>
    </row>
    <row r="286" spans="1:28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6">
        <f>+'[1]6.EXPORTACION VARIETAL'!S423/1000</f>
        <v>0.72499999999999998</v>
      </c>
      <c r="K286" s="105">
        <f>+'[1]6.EXPORTACION VARIETAL'!S435/1000</f>
        <v>0.75800000000000001</v>
      </c>
      <c r="L286" s="90"/>
      <c r="M286" s="113"/>
      <c r="N286" s="2"/>
      <c r="O286" s="89" t="s">
        <v>8</v>
      </c>
      <c r="P286" s="104">
        <f>+SUM('[1]6.EXPORTACION VARIETAL'!S316:S327)/1000</f>
        <v>15.657204824200001</v>
      </c>
      <c r="Q286" s="6">
        <f t="shared" ref="Q286:X286" si="819">+SUM(C276:C286)+SUM(B287)</f>
        <v>14.577000000000002</v>
      </c>
      <c r="R286" s="6">
        <f t="shared" si="819"/>
        <v>13.504999999999999</v>
      </c>
      <c r="S286" s="6">
        <f t="shared" si="819"/>
        <v>13.010999999999997</v>
      </c>
      <c r="T286" s="6">
        <f t="shared" si="819"/>
        <v>11.299999999999999</v>
      </c>
      <c r="U286" s="6">
        <f t="shared" si="819"/>
        <v>12.578999999999997</v>
      </c>
      <c r="V286" s="6">
        <f t="shared" si="819"/>
        <v>12.659350000000002</v>
      </c>
      <c r="W286" s="6">
        <f t="shared" si="819"/>
        <v>9.6989999999999998</v>
      </c>
      <c r="X286" s="6">
        <f t="shared" si="819"/>
        <v>10.982000000000001</v>
      </c>
      <c r="Y286" s="105">
        <f t="shared" ref="Y286" si="820">+SUM(K276:K286)+SUM(J287)</f>
        <v>12.124000000000001</v>
      </c>
      <c r="Z286" s="90"/>
      <c r="AA286" s="117"/>
      <c r="AB286" s="113"/>
    </row>
    <row r="287" spans="1:28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6">
        <f>+'[1]6.EXPORTACION VARIETAL'!S424/1000</f>
        <v>1.048</v>
      </c>
      <c r="K287" s="105">
        <f>+'[1]6.EXPORTACION VARIETAL'!S436/1000</f>
        <v>0.76200000000000001</v>
      </c>
      <c r="L287" s="90"/>
      <c r="M287" s="113"/>
      <c r="N287" s="2"/>
      <c r="O287" s="89" t="s">
        <v>9</v>
      </c>
      <c r="P287" s="104">
        <f>+SUM('[1]6.EXPORTACION VARIETAL'!S317:S328)/1000</f>
        <v>15.89692</v>
      </c>
      <c r="Q287" s="6">
        <f t="shared" ref="Q287:X287" si="821">+SUM(C276:C287)</f>
        <v>14.392000000000001</v>
      </c>
      <c r="R287" s="6">
        <f t="shared" si="821"/>
        <v>13.507999999999999</v>
      </c>
      <c r="S287" s="6">
        <f t="shared" si="821"/>
        <v>12.753999999999998</v>
      </c>
      <c r="T287" s="6">
        <f t="shared" si="821"/>
        <v>11.468999999999998</v>
      </c>
      <c r="U287" s="6">
        <f t="shared" si="821"/>
        <v>12.858999999999998</v>
      </c>
      <c r="V287" s="6">
        <f t="shared" si="821"/>
        <v>12.261350000000002</v>
      </c>
      <c r="W287" s="6">
        <f t="shared" si="821"/>
        <v>9.6389999999999993</v>
      </c>
      <c r="X287" s="6">
        <f t="shared" si="821"/>
        <v>11.171000000000001</v>
      </c>
      <c r="Y287" s="105">
        <f t="shared" ref="Y287" si="822">+SUM(K276:K287)</f>
        <v>11.838000000000001</v>
      </c>
      <c r="Z287" s="90"/>
      <c r="AA287" s="117"/>
      <c r="AB287" s="113"/>
    </row>
    <row r="288" spans="1:28" ht="25.5" x14ac:dyDescent="0.25">
      <c r="A288" s="92" t="s">
        <v>13</v>
      </c>
      <c r="B288" s="218">
        <f>SUM(B276:B287)</f>
        <v>15.89692</v>
      </c>
      <c r="C288" s="219">
        <f t="shared" ref="C288:G288" si="823">SUM(C276:C287)</f>
        <v>14.392000000000001</v>
      </c>
      <c r="D288" s="219">
        <f t="shared" si="823"/>
        <v>13.507999999999999</v>
      </c>
      <c r="E288" s="219">
        <f t="shared" si="823"/>
        <v>12.753999999999998</v>
      </c>
      <c r="F288" s="219">
        <f t="shared" si="823"/>
        <v>11.468999999999998</v>
      </c>
      <c r="G288" s="219">
        <f t="shared" si="823"/>
        <v>12.858999999999998</v>
      </c>
      <c r="H288" s="219">
        <f t="shared" ref="H288" si="824">SUM(H276:H287)</f>
        <v>12.261350000000002</v>
      </c>
      <c r="I288" s="219">
        <f t="shared" ref="I288:J288" si="825">SUM(I276:I287)</f>
        <v>9.6389999999999993</v>
      </c>
      <c r="J288" s="219">
        <f t="shared" si="825"/>
        <v>11.171000000000001</v>
      </c>
      <c r="K288" s="250">
        <f t="shared" ref="K288" si="826">SUM(K276:K287)</f>
        <v>11.838000000000001</v>
      </c>
      <c r="L288" s="249"/>
      <c r="M288" s="173"/>
      <c r="N288" s="3"/>
      <c r="O288" s="92" t="s">
        <v>14</v>
      </c>
      <c r="P288" s="106">
        <f t="shared" ref="P288" si="827">+AVERAGE(P276:P287)</f>
        <v>16.120710314116668</v>
      </c>
      <c r="Q288" s="83">
        <f>+AVERAGE(Q276:Q287)</f>
        <v>14.836959999999999</v>
      </c>
      <c r="R288" s="83">
        <f t="shared" ref="R288:X288" si="828">+AVERAGE(R276:R287)</f>
        <v>13.995083333333332</v>
      </c>
      <c r="S288" s="83">
        <f t="shared" si="828"/>
        <v>13.251833333333332</v>
      </c>
      <c r="T288" s="83">
        <f t="shared" si="828"/>
        <v>11.839666666666666</v>
      </c>
      <c r="U288" s="83">
        <f t="shared" si="828"/>
        <v>11.91375</v>
      </c>
      <c r="V288" s="83">
        <f t="shared" si="828"/>
        <v>12.788251666666666</v>
      </c>
      <c r="W288" s="83">
        <f t="shared" si="828"/>
        <v>10.850348333333335</v>
      </c>
      <c r="X288" s="83">
        <f t="shared" si="828"/>
        <v>10.477500000000003</v>
      </c>
      <c r="Y288" s="107">
        <f t="shared" ref="Y288:Z288" si="829">+AVERAGE(Y276:Y287)</f>
        <v>11.666916666666665</v>
      </c>
      <c r="Z288" s="93">
        <f t="shared" si="829"/>
        <v>11.525</v>
      </c>
      <c r="AA288" s="119">
        <f>+Z288/Y288-1</f>
        <v>-1.2164025056605854E-2</v>
      </c>
      <c r="AB288" s="173">
        <f>+POWER(Z288/U288,0.2)-1</f>
        <v>-6.6129587871944784E-3</v>
      </c>
    </row>
    <row r="289" spans="1:28" ht="25.5" x14ac:dyDescent="0.25">
      <c r="A289" s="95" t="s">
        <v>15</v>
      </c>
      <c r="B289" s="108">
        <f>+B288/B$324</f>
        <v>2.1069128812917531E-2</v>
      </c>
      <c r="C289" s="84">
        <f t="shared" ref="C289" si="830">+C288/C$324</f>
        <v>1.9473964802892409E-2</v>
      </c>
      <c r="D289" s="84">
        <f t="shared" ref="D289" si="831">+D288/D$324</f>
        <v>1.8318117958481827E-2</v>
      </c>
      <c r="E289" s="84">
        <f t="shared" ref="E289" si="832">+E288/E$324</f>
        <v>1.7648418159854202E-2</v>
      </c>
      <c r="F289" s="84">
        <f t="shared" ref="F289:G289" si="833">+F288/F$324</f>
        <v>1.607522797417647E-2</v>
      </c>
      <c r="G289" s="84">
        <f t="shared" si="833"/>
        <v>1.5704900774192128E-2</v>
      </c>
      <c r="H289" s="229">
        <f t="shared" ref="H289" si="834">+H288/H$324</f>
        <v>1.6328154442540148E-2</v>
      </c>
      <c r="I289" s="84">
        <f t="shared" ref="I289:J289" si="835">+I288/I$324</f>
        <v>1.5125243417718141E-2</v>
      </c>
      <c r="J289" s="229">
        <f t="shared" si="835"/>
        <v>1.718787263341719E-2</v>
      </c>
      <c r="K289" s="109">
        <f t="shared" ref="K289" si="836">+K288/K$324</f>
        <v>2.0018973888074356E-2</v>
      </c>
      <c r="L289" s="96"/>
      <c r="M289" s="114"/>
      <c r="N289" s="3"/>
      <c r="O289" s="95" t="s">
        <v>15</v>
      </c>
      <c r="P289" s="108">
        <f>+P288/P$324</f>
        <v>2.1882601827681251E-2</v>
      </c>
      <c r="Q289" s="84">
        <f t="shared" ref="Q289" si="837">+Q288/Q$324</f>
        <v>1.9907656264238217E-2</v>
      </c>
      <c r="R289" s="84">
        <f t="shared" ref="R289" si="838">+R288/R$324</f>
        <v>1.8917430200572679E-2</v>
      </c>
      <c r="S289" s="84">
        <f t="shared" ref="S289" si="839">+S288/S$324</f>
        <v>1.7975855097122878E-2</v>
      </c>
      <c r="T289" s="84">
        <f t="shared" ref="T289:X289" si="840">+T288/T$324</f>
        <v>1.6700368868968352E-2</v>
      </c>
      <c r="U289" s="84">
        <f t="shared" si="840"/>
        <v>1.54698443807128E-2</v>
      </c>
      <c r="V289" s="84">
        <f t="shared" si="840"/>
        <v>1.6056632793993317E-2</v>
      </c>
      <c r="W289" s="84">
        <f t="shared" si="840"/>
        <v>1.5892716621331567E-2</v>
      </c>
      <c r="X289" s="84">
        <f t="shared" si="840"/>
        <v>1.6478729031659398E-2</v>
      </c>
      <c r="Y289" s="109">
        <f t="shared" ref="Y289:Z289" si="841">+Y288/Y$324</f>
        <v>1.8714344090330598E-2</v>
      </c>
      <c r="Z289" s="96">
        <f t="shared" si="841"/>
        <v>1.9524822571880786E-2</v>
      </c>
      <c r="AA289" s="118"/>
      <c r="AB289" s="114"/>
    </row>
    <row r="290" spans="1:28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42">+D288/C288-1</f>
        <v>-6.1423012784880604E-2</v>
      </c>
      <c r="E290" s="85">
        <f t="shared" ref="E290" si="843">+E288/D288-1</f>
        <v>-5.5818774059816501E-2</v>
      </c>
      <c r="F290" s="85">
        <f t="shared" ref="F290:K290" si="844">+F288/E288-1</f>
        <v>-0.10075270503371492</v>
      </c>
      <c r="G290" s="85">
        <f t="shared" si="844"/>
        <v>0.12119626820123819</v>
      </c>
      <c r="H290" s="85">
        <f t="shared" si="844"/>
        <v>-4.6477175519091363E-2</v>
      </c>
      <c r="I290" s="85">
        <f t="shared" si="844"/>
        <v>-0.21387122951387916</v>
      </c>
      <c r="J290" s="85">
        <f t="shared" si="844"/>
        <v>0.15893764913372777</v>
      </c>
      <c r="K290" s="85">
        <f t="shared" si="844"/>
        <v>5.9708172947811278E-2</v>
      </c>
      <c r="L290" s="100"/>
      <c r="M290" s="115"/>
      <c r="N290" s="2"/>
      <c r="O290" s="98" t="s">
        <v>12</v>
      </c>
      <c r="P290" s="110"/>
      <c r="Q290" s="85">
        <f>+Q288/P288-1</f>
        <v>-7.9633607273031037E-2</v>
      </c>
      <c r="R290" s="85">
        <f t="shared" ref="R290" si="845">+R288/Q288-1</f>
        <v>-5.6741857271750296E-2</v>
      </c>
      <c r="S290" s="85">
        <f t="shared" ref="S290" si="846">+S288/R288-1</f>
        <v>-5.3107936715870441E-2</v>
      </c>
      <c r="T290" s="85">
        <f t="shared" ref="T290" si="847">+T288/S288-1</f>
        <v>-0.1065638716655557</v>
      </c>
      <c r="U290" s="85">
        <f t="shared" ref="U290" si="848">+U288/T288-1</f>
        <v>6.2572144486050529E-3</v>
      </c>
      <c r="V290" s="85">
        <f t="shared" ref="V290" si="849">+V288/U288-1</f>
        <v>7.3402720945686006E-2</v>
      </c>
      <c r="W290" s="85">
        <f t="shared" ref="W290" si="850">+W288/V288-1</f>
        <v>-0.1515377851363835</v>
      </c>
      <c r="X290" s="85">
        <f t="shared" ref="X290:Z290" si="851">+X288/W288-1</f>
        <v>-3.4362798490801039E-2</v>
      </c>
      <c r="Y290" s="111">
        <f t="shared" si="851"/>
        <v>0.11352103714308392</v>
      </c>
      <c r="Z290" s="100">
        <f t="shared" si="851"/>
        <v>-1.2164025056605854E-2</v>
      </c>
      <c r="AA290" s="99"/>
      <c r="AB290" s="115"/>
    </row>
    <row r="291" spans="1:2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8" ht="15.75" thickBot="1" x14ac:dyDescent="0.3">
      <c r="A292" s="282" t="s">
        <v>79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4"/>
      <c r="N292" s="2"/>
      <c r="O292" s="282" t="s">
        <v>100</v>
      </c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4"/>
    </row>
    <row r="293" spans="1:28" ht="38.25" x14ac:dyDescent="0.25">
      <c r="A293" s="86"/>
      <c r="B293" s="102">
        <v>2016</v>
      </c>
      <c r="C293" s="82">
        <f>+B293+1</f>
        <v>2017</v>
      </c>
      <c r="D293" s="82">
        <f t="shared" ref="D293" si="852">+C293+1</f>
        <v>2018</v>
      </c>
      <c r="E293" s="82">
        <f t="shared" ref="E293" si="853">+D293+1</f>
        <v>2019</v>
      </c>
      <c r="F293" s="82">
        <f t="shared" ref="F293" si="854">+E293+1</f>
        <v>2020</v>
      </c>
      <c r="G293" s="82">
        <f t="shared" ref="G293" si="855">+F293+1</f>
        <v>2021</v>
      </c>
      <c r="H293" s="82">
        <v>2022</v>
      </c>
      <c r="I293" s="82">
        <v>2023</v>
      </c>
      <c r="J293" s="82">
        <v>2024</v>
      </c>
      <c r="K293" s="103">
        <v>2025</v>
      </c>
      <c r="L293" s="87">
        <v>2026</v>
      </c>
      <c r="M293" s="112" t="s">
        <v>16</v>
      </c>
      <c r="N293" s="2"/>
      <c r="O293" s="86"/>
      <c r="P293" s="102">
        <v>2016</v>
      </c>
      <c r="Q293" s="82">
        <f>+P293+1</f>
        <v>2017</v>
      </c>
      <c r="R293" s="82">
        <f t="shared" ref="R293" si="856">+Q293+1</f>
        <v>2018</v>
      </c>
      <c r="S293" s="82">
        <f t="shared" ref="S293" si="857">+R293+1</f>
        <v>2019</v>
      </c>
      <c r="T293" s="82">
        <f t="shared" ref="T293" si="858">+S293+1</f>
        <v>2020</v>
      </c>
      <c r="U293" s="82">
        <f t="shared" ref="U293" si="859">+T293+1</f>
        <v>2021</v>
      </c>
      <c r="V293" s="82">
        <v>2022</v>
      </c>
      <c r="W293" s="82">
        <v>2023</v>
      </c>
      <c r="X293" s="82">
        <v>2024</v>
      </c>
      <c r="Y293" s="103">
        <v>2025</v>
      </c>
      <c r="Z293" s="87">
        <v>2026</v>
      </c>
      <c r="AA293" s="116" t="s">
        <v>16</v>
      </c>
      <c r="AB293" s="112" t="s">
        <v>21</v>
      </c>
    </row>
    <row r="294" spans="1:28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6">
        <f>+'[1]6.EXPORTACION VARIETAL'!T413/1000</f>
        <v>4.5330000000000004</v>
      </c>
      <c r="K294" s="105">
        <f>+'[1]6.EXPORTACION VARIETAL'!T425/1000</f>
        <v>4.0640000000000001</v>
      </c>
      <c r="L294" s="90">
        <f>+'[1]6.EXPORTACION VARIETAL'!T437/1000</f>
        <v>4.258</v>
      </c>
      <c r="M294" s="113">
        <f>+L294/K294-1</f>
        <v>4.7736220472440971E-2</v>
      </c>
      <c r="N294" s="2"/>
      <c r="O294" s="89" t="s">
        <v>10</v>
      </c>
      <c r="P294" s="104">
        <f>+SUM('[1]6.EXPORTACION VARIETAL'!T306:T317)/1000</f>
        <v>119.08286000000003</v>
      </c>
      <c r="Q294" s="6">
        <f t="shared" ref="Q294:Z294" si="860">+SUM(C294)+SUM(B295:B305)</f>
        <v>115.82024000000001</v>
      </c>
      <c r="R294" s="6">
        <f t="shared" si="860"/>
        <v>107.46799999999999</v>
      </c>
      <c r="S294" s="6">
        <f t="shared" si="860"/>
        <v>107.75699999999999</v>
      </c>
      <c r="T294" s="6">
        <f t="shared" si="860"/>
        <v>103.99900000000001</v>
      </c>
      <c r="U294" s="6">
        <f t="shared" si="860"/>
        <v>101.23399999999999</v>
      </c>
      <c r="V294" s="6">
        <f t="shared" si="860"/>
        <v>116.05100000000002</v>
      </c>
      <c r="W294" s="6">
        <f t="shared" si="860"/>
        <v>98.364145000000008</v>
      </c>
      <c r="X294" s="6">
        <f t="shared" si="860"/>
        <v>82.16273000000001</v>
      </c>
      <c r="Y294" s="105">
        <f t="shared" si="860"/>
        <v>82.390999999999991</v>
      </c>
      <c r="Z294" s="90">
        <f t="shared" si="860"/>
        <v>74.256</v>
      </c>
      <c r="AA294" s="117">
        <f>+Z294/Y294-1</f>
        <v>-9.8736512483159511E-2</v>
      </c>
      <c r="AB294" s="113">
        <f>+POWER(Z294/U294,0.2)-1</f>
        <v>-6.0101339268166409E-2</v>
      </c>
    </row>
    <row r="295" spans="1:28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6">
        <f>+'[1]6.EXPORTACION VARIETAL'!T414/1000</f>
        <v>5.2279999999999998</v>
      </c>
      <c r="K295" s="105">
        <f>+'[1]6.EXPORTACION VARIETAL'!T426/1000</f>
        <v>5.16</v>
      </c>
      <c r="L295" s="90">
        <f>+'[1]6.EXPORTACION VARIETAL'!T438/1000</f>
        <v>5.4180000000000001</v>
      </c>
      <c r="M295" s="113">
        <f>+L295/K295-1</f>
        <v>5.0000000000000044E-2</v>
      </c>
      <c r="N295" s="2"/>
      <c r="O295" s="89" t="s">
        <v>11</v>
      </c>
      <c r="P295" s="104">
        <f>+SUM('[1]6.EXPORTACION VARIETAL'!T307:T318)/1000</f>
        <v>118.81592999999999</v>
      </c>
      <c r="Q295" s="6">
        <f t="shared" ref="Q295:Y295" si="861">+SUM(C294:C295)+SUM(B296:B305)</f>
        <v>114.05617000000001</v>
      </c>
      <c r="R295" s="6">
        <f t="shared" si="861"/>
        <v>108.43399999999998</v>
      </c>
      <c r="S295" s="6">
        <f t="shared" si="861"/>
        <v>106.85999999999999</v>
      </c>
      <c r="T295" s="6">
        <f t="shared" si="861"/>
        <v>104.75399999999999</v>
      </c>
      <c r="U295" s="6">
        <f t="shared" si="861"/>
        <v>101.288</v>
      </c>
      <c r="V295" s="6">
        <f t="shared" si="861"/>
        <v>114.54989999999999</v>
      </c>
      <c r="W295" s="6">
        <f t="shared" si="861"/>
        <v>97.841245000000015</v>
      </c>
      <c r="X295" s="6">
        <f t="shared" si="861"/>
        <v>81.449729999999988</v>
      </c>
      <c r="Y295" s="105">
        <f t="shared" si="861"/>
        <v>82.323000000000008</v>
      </c>
      <c r="Z295" s="90">
        <f t="shared" ref="Z295" si="862">+SUM(L294:L295)+SUM(K296:K305)</f>
        <v>74.51400000000001</v>
      </c>
      <c r="AA295" s="117">
        <f>+Z295/Y295-1</f>
        <v>-9.4858059108632986E-2</v>
      </c>
      <c r="AB295" s="113">
        <f>+POWER(Z295/U295,0.2)-1</f>
        <v>-5.9549424951775176E-2</v>
      </c>
    </row>
    <row r="296" spans="1:28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6">
        <f>+'[1]6.EXPORTACION VARIETAL'!T415/1000</f>
        <v>5.4580000000000002</v>
      </c>
      <c r="K296" s="105">
        <f>+'[1]6.EXPORTACION VARIETAL'!T427/1000</f>
        <v>6.6639999999999997</v>
      </c>
      <c r="L296" s="90">
        <f>+'[1]6.EXPORTACION VARIETAL'!T439/1000</f>
        <v>7.992</v>
      </c>
      <c r="M296" s="113">
        <f>+L296/K296-1</f>
        <v>0.19927971188475402</v>
      </c>
      <c r="N296" s="2"/>
      <c r="O296" s="89" t="s">
        <v>0</v>
      </c>
      <c r="P296" s="104">
        <f>+SUM('[1]6.EXPORTACION VARIETAL'!T308:T319)/1000</f>
        <v>119.39275999999998</v>
      </c>
      <c r="Q296" s="6">
        <f t="shared" ref="Q296:X296" si="863">+SUM(C294:C296)+SUM(B297:B305)</f>
        <v>112.44934000000001</v>
      </c>
      <c r="R296" s="6">
        <f t="shared" si="863"/>
        <v>108.12899999999999</v>
      </c>
      <c r="S296" s="6">
        <f t="shared" si="863"/>
        <v>107.18499999999997</v>
      </c>
      <c r="T296" s="6">
        <f t="shared" si="863"/>
        <v>103.459</v>
      </c>
      <c r="U296" s="6">
        <f t="shared" si="863"/>
        <v>104.01499999999999</v>
      </c>
      <c r="V296" s="6">
        <f t="shared" si="863"/>
        <v>112.4509</v>
      </c>
      <c r="W296" s="6">
        <f t="shared" si="863"/>
        <v>99.146244999999993</v>
      </c>
      <c r="X296" s="6">
        <f t="shared" si="863"/>
        <v>77.796729999999997</v>
      </c>
      <c r="Y296" s="105">
        <f t="shared" ref="Y296" si="864">+SUM(K294:K296)+SUM(J297:J305)</f>
        <v>83.529000000000011</v>
      </c>
      <c r="Z296" s="90">
        <f t="shared" ref="Z296" si="865">+SUM(L294:L296)+SUM(K297:K305)</f>
        <v>75.841999999999999</v>
      </c>
      <c r="AA296" s="117">
        <f>+Z296/Y296-1</f>
        <v>-9.2027918447485479E-2</v>
      </c>
      <c r="AB296" s="113">
        <f>+POWER(Z296/U296,0.2)-1</f>
        <v>-6.1222308547664195E-2</v>
      </c>
    </row>
    <row r="297" spans="1:28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6">
        <f>+'[1]6.EXPORTACION VARIETAL'!T416/1000</f>
        <v>6.5540000000000003</v>
      </c>
      <c r="K297" s="105">
        <f>+'[1]6.EXPORTACION VARIETAL'!T428/1000</f>
        <v>6.569</v>
      </c>
      <c r="L297" s="90">
        <f>+'[1]6.EXPORTACION VARIETAL'!T440/1000</f>
        <v>6.7939999999999996</v>
      </c>
      <c r="M297" s="113">
        <f>+L297/K297-1</f>
        <v>3.425178870452128E-2</v>
      </c>
      <c r="N297" s="2"/>
      <c r="O297" s="89" t="s">
        <v>1</v>
      </c>
      <c r="P297" s="104">
        <f>+SUM('[1]6.EXPORTACION VARIETAL'!T309:T320)/1000</f>
        <v>118.74412</v>
      </c>
      <c r="Q297" s="6">
        <f t="shared" ref="Q297:X297" si="866">+SUM(C294:C297)+SUM(B298:B305)</f>
        <v>110.11897999999999</v>
      </c>
      <c r="R297" s="6">
        <f t="shared" si="866"/>
        <v>107.07399999999998</v>
      </c>
      <c r="S297" s="6">
        <f t="shared" si="866"/>
        <v>108.66099999999999</v>
      </c>
      <c r="T297" s="6">
        <f t="shared" si="866"/>
        <v>102.87599999999999</v>
      </c>
      <c r="U297" s="6">
        <f t="shared" si="866"/>
        <v>105.37499999999999</v>
      </c>
      <c r="V297" s="6">
        <f t="shared" si="866"/>
        <v>110.29470500000001</v>
      </c>
      <c r="W297" s="6">
        <f t="shared" si="866"/>
        <v>97.665230000000008</v>
      </c>
      <c r="X297" s="6">
        <f t="shared" si="866"/>
        <v>78.560940000000002</v>
      </c>
      <c r="Y297" s="105">
        <f t="shared" ref="Y297" si="867">+SUM(K294:K297)+SUM(J298:J305)</f>
        <v>83.544000000000011</v>
      </c>
      <c r="Z297" s="90">
        <f t="shared" ref="Z297" si="868">+SUM(L294:L297)+SUM(K298:K305)</f>
        <v>76.066999999999993</v>
      </c>
      <c r="AA297" s="117">
        <f>+Z297/Y297-1</f>
        <v>-8.9497749688786987E-2</v>
      </c>
      <c r="AB297" s="113">
        <f>+POWER(Z297/U297,0.2)-1</f>
        <v>-6.3103233297376105E-2</v>
      </c>
    </row>
    <row r="298" spans="1:28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6">
        <f>+'[1]6.EXPORTACION VARIETAL'!T417/1000</f>
        <v>8.3019999999999996</v>
      </c>
      <c r="K298" s="105">
        <f>+'[1]6.EXPORTACION VARIETAL'!T429/1000</f>
        <v>5.9989999999999997</v>
      </c>
      <c r="L298" s="90"/>
      <c r="M298" s="113"/>
      <c r="N298" s="2"/>
      <c r="O298" s="89" t="s">
        <v>2</v>
      </c>
      <c r="P298" s="104">
        <f>+SUM('[1]6.EXPORTACION VARIETAL'!T310:T321)/1000</f>
        <v>118.79560416810003</v>
      </c>
      <c r="Q298" s="6">
        <f t="shared" ref="Q298:X298" si="869">+SUM(C294:C298)+SUM(B299:B305)</f>
        <v>108.90593000000001</v>
      </c>
      <c r="R298" s="6">
        <f t="shared" si="869"/>
        <v>107.273</v>
      </c>
      <c r="S298" s="6">
        <f t="shared" si="869"/>
        <v>109.97199999999998</v>
      </c>
      <c r="T298" s="6">
        <f t="shared" si="869"/>
        <v>101.233</v>
      </c>
      <c r="U298" s="6">
        <f t="shared" si="869"/>
        <v>108.654</v>
      </c>
      <c r="V298" s="6">
        <f t="shared" si="869"/>
        <v>108.89906500000001</v>
      </c>
      <c r="W298" s="6">
        <f t="shared" si="869"/>
        <v>94.892870000000002</v>
      </c>
      <c r="X298" s="6">
        <f t="shared" si="869"/>
        <v>79.336939999999998</v>
      </c>
      <c r="Y298" s="105">
        <f t="shared" ref="Y298" si="870">+SUM(K294:K298)+SUM(J299:J305)</f>
        <v>81.241</v>
      </c>
      <c r="Z298" s="90"/>
      <c r="AA298" s="117"/>
      <c r="AB298" s="113"/>
    </row>
    <row r="299" spans="1:28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6">
        <f>+'[1]6.EXPORTACION VARIETAL'!T418/1000</f>
        <v>9.4990000000000006</v>
      </c>
      <c r="K299" s="105">
        <f>+'[1]6.EXPORTACION VARIETAL'!T430/1000</f>
        <v>5.98</v>
      </c>
      <c r="L299" s="90"/>
      <c r="M299" s="113"/>
      <c r="N299" s="2"/>
      <c r="O299" s="89" t="s">
        <v>3</v>
      </c>
      <c r="P299" s="104">
        <f>+SUM('[1]6.EXPORTACION VARIETAL'!T311:T322)/1000</f>
        <v>115.48444416810001</v>
      </c>
      <c r="Q299" s="6">
        <f t="shared" ref="Q299:X299" si="871">+SUM(C294:C299)+SUM(B300:B305)</f>
        <v>110.39907000000002</v>
      </c>
      <c r="R299" s="6">
        <f t="shared" si="871"/>
        <v>105.78</v>
      </c>
      <c r="S299" s="6">
        <f t="shared" si="871"/>
        <v>108.55099999999999</v>
      </c>
      <c r="T299" s="6">
        <f t="shared" si="871"/>
        <v>101.78300000000002</v>
      </c>
      <c r="U299" s="6">
        <f t="shared" si="871"/>
        <v>112.093</v>
      </c>
      <c r="V299" s="6">
        <f t="shared" si="871"/>
        <v>109.982795</v>
      </c>
      <c r="W299" s="6">
        <f t="shared" si="871"/>
        <v>92.365080000000006</v>
      </c>
      <c r="X299" s="6">
        <f t="shared" si="871"/>
        <v>79.05</v>
      </c>
      <c r="Y299" s="105">
        <f t="shared" ref="Y299" si="872">+SUM(K294:K299)+SUM(J300:J305)</f>
        <v>77.722000000000008</v>
      </c>
      <c r="Z299" s="90"/>
      <c r="AA299" s="117"/>
      <c r="AB299" s="113"/>
    </row>
    <row r="300" spans="1:28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6">
        <f>+'[1]6.EXPORTACION VARIETAL'!T419/1000</f>
        <v>10.25</v>
      </c>
      <c r="K300" s="105">
        <f>+'[1]6.EXPORTACION VARIETAL'!T431/1000</f>
        <v>6.7629999999999999</v>
      </c>
      <c r="L300" s="90"/>
      <c r="M300" s="113"/>
      <c r="N300" s="2"/>
      <c r="O300" s="89" t="s">
        <v>4</v>
      </c>
      <c r="P300" s="104">
        <f>+SUM('[1]6.EXPORTACION VARIETAL'!T312:T323)/1000</f>
        <v>114.05154416810004</v>
      </c>
      <c r="Q300" s="6">
        <f t="shared" ref="Q300:X300" si="873">+SUM(C294:C300)+SUM(B301:B305)</f>
        <v>109.57979</v>
      </c>
      <c r="R300" s="6">
        <f t="shared" si="873"/>
        <v>107.303</v>
      </c>
      <c r="S300" s="6">
        <f t="shared" si="873"/>
        <v>109.625</v>
      </c>
      <c r="T300" s="6">
        <f t="shared" si="873"/>
        <v>101.511</v>
      </c>
      <c r="U300" s="6">
        <f t="shared" si="873"/>
        <v>111.80200000000001</v>
      </c>
      <c r="V300" s="6">
        <f t="shared" si="873"/>
        <v>106.46855500000001</v>
      </c>
      <c r="W300" s="6">
        <f t="shared" si="873"/>
        <v>91.321320000000014</v>
      </c>
      <c r="X300" s="6">
        <f t="shared" si="873"/>
        <v>82.944999999999993</v>
      </c>
      <c r="Y300" s="105">
        <f t="shared" ref="Y300" si="874">+SUM(K294:K300)+SUM(J301:J305)</f>
        <v>74.234999999999999</v>
      </c>
      <c r="Z300" s="90"/>
      <c r="AA300" s="117"/>
      <c r="AB300" s="113"/>
    </row>
    <row r="301" spans="1:28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6">
        <f>+'[1]6.EXPORTACION VARIETAL'!T420/1000</f>
        <v>7.226</v>
      </c>
      <c r="K301" s="105">
        <f>+'[1]6.EXPORTACION VARIETAL'!T432/1000</f>
        <v>7.6</v>
      </c>
      <c r="L301" s="90"/>
      <c r="M301" s="113"/>
      <c r="N301" s="2"/>
      <c r="O301" s="89" t="s">
        <v>5</v>
      </c>
      <c r="P301" s="104">
        <f>+SUM('[1]6.EXPORTACION VARIETAL'!T313:T324)/1000</f>
        <v>115.65209416810002</v>
      </c>
      <c r="Q301" s="6">
        <f t="shared" ref="Q301:X301" si="875">+SUM(C294:C301)+SUM(B302:B305)</f>
        <v>110.08411000000001</v>
      </c>
      <c r="R301" s="6">
        <f t="shared" si="875"/>
        <v>107.27699999999999</v>
      </c>
      <c r="S301" s="6">
        <f t="shared" si="875"/>
        <v>108.50399999999999</v>
      </c>
      <c r="T301" s="6">
        <f t="shared" si="875"/>
        <v>98.876999999999995</v>
      </c>
      <c r="U301" s="6">
        <f t="shared" si="875"/>
        <v>112.85700000000001</v>
      </c>
      <c r="V301" s="6">
        <f t="shared" si="875"/>
        <v>106.904725</v>
      </c>
      <c r="W301" s="6">
        <f t="shared" si="875"/>
        <v>89.493150000000014</v>
      </c>
      <c r="X301" s="6">
        <f t="shared" si="875"/>
        <v>81.748999999999995</v>
      </c>
      <c r="Y301" s="105">
        <f t="shared" ref="Y301" si="876">+SUM(K294:K301)+SUM(J302:J305)</f>
        <v>74.608999999999995</v>
      </c>
      <c r="Z301" s="105"/>
      <c r="AA301" s="117"/>
      <c r="AB301" s="113"/>
    </row>
    <row r="302" spans="1:28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6">
        <f>+'[1]6.EXPORTACION VARIETAL'!T421/1000</f>
        <v>6.673</v>
      </c>
      <c r="K302" s="105">
        <f>+'[1]6.EXPORTACION VARIETAL'!T433/1000</f>
        <v>7.5819999999999999</v>
      </c>
      <c r="L302" s="90"/>
      <c r="M302" s="113"/>
      <c r="N302" s="2"/>
      <c r="O302" s="89" t="s">
        <v>6</v>
      </c>
      <c r="P302" s="104">
        <f>+SUM('[1]6.EXPORTACION VARIETAL'!T314:T325)/1000</f>
        <v>113.93854416810002</v>
      </c>
      <c r="Q302" s="6">
        <f t="shared" ref="Q302:X302" si="877">+SUM(C294:C302)+SUM(B303:B305)</f>
        <v>108.54055000000001</v>
      </c>
      <c r="R302" s="6">
        <f t="shared" si="877"/>
        <v>106.48</v>
      </c>
      <c r="S302" s="6">
        <f t="shared" si="877"/>
        <v>107.69899999999998</v>
      </c>
      <c r="T302" s="6">
        <f t="shared" si="877"/>
        <v>101.90899999999999</v>
      </c>
      <c r="U302" s="6">
        <f t="shared" si="877"/>
        <v>113.07600000000001</v>
      </c>
      <c r="V302" s="6">
        <f t="shared" si="877"/>
        <v>106.32188500000001</v>
      </c>
      <c r="W302" s="6">
        <f t="shared" si="877"/>
        <v>88.068989999999999</v>
      </c>
      <c r="X302" s="6">
        <f t="shared" si="877"/>
        <v>80.171999999999997</v>
      </c>
      <c r="Y302" s="105">
        <f t="shared" ref="Y302" si="878">+SUM(K294:K302)+SUM(J303:J305)</f>
        <v>75.518000000000001</v>
      </c>
      <c r="Z302" s="105"/>
      <c r="AA302" s="117"/>
      <c r="AB302" s="113"/>
    </row>
    <row r="303" spans="1:28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6">
        <f>+'[1]6.EXPORTACION VARIETAL'!T422/1000</f>
        <v>6.7709999999999999</v>
      </c>
      <c r="K303" s="105">
        <f>+'[1]6.EXPORTACION VARIETAL'!T434/1000</f>
        <v>6.1829999999999998</v>
      </c>
      <c r="L303" s="90"/>
      <c r="M303" s="113"/>
      <c r="N303" s="2"/>
      <c r="O303" s="89" t="s">
        <v>7</v>
      </c>
      <c r="P303" s="104">
        <f>+SUM('[1]6.EXPORTACION VARIETAL'!T315:T326)/1000</f>
        <v>112.97411416810003</v>
      </c>
      <c r="Q303" s="6">
        <f t="shared" ref="Q303:X303" si="879">+SUM(C294:C303)+SUM(B304:B305)</f>
        <v>108.371</v>
      </c>
      <c r="R303" s="6">
        <f t="shared" si="879"/>
        <v>106.55600000000001</v>
      </c>
      <c r="S303" s="6">
        <f t="shared" si="879"/>
        <v>106.93099999999998</v>
      </c>
      <c r="T303" s="6">
        <f t="shared" si="879"/>
        <v>101.76499999999999</v>
      </c>
      <c r="U303" s="6">
        <f t="shared" si="879"/>
        <v>114.01700000000001</v>
      </c>
      <c r="V303" s="6">
        <f t="shared" si="879"/>
        <v>104.94614500000002</v>
      </c>
      <c r="W303" s="6">
        <f t="shared" si="879"/>
        <v>85.311730000000011</v>
      </c>
      <c r="X303" s="6">
        <f t="shared" si="879"/>
        <v>81.305000000000007</v>
      </c>
      <c r="Y303" s="105">
        <f t="shared" ref="Y303" si="880">+SUM(K294:K303)+SUM(J304:J305)</f>
        <v>74.930000000000007</v>
      </c>
      <c r="Z303" s="90"/>
      <c r="AA303" s="117"/>
      <c r="AB303" s="113"/>
    </row>
    <row r="304" spans="1:28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6">
        <f>+'[1]6.EXPORTACION VARIETAL'!T423/1000</f>
        <v>6.149</v>
      </c>
      <c r="K304" s="105">
        <f>+'[1]6.EXPORTACION VARIETAL'!T435/1000</f>
        <v>4.9640000000000004</v>
      </c>
      <c r="L304" s="90"/>
      <c r="M304" s="113"/>
      <c r="N304" s="2"/>
      <c r="O304" s="89" t="s">
        <v>8</v>
      </c>
      <c r="P304" s="104">
        <f>+SUM('[1]6.EXPORTACION VARIETAL'!T316:T327)/1000</f>
        <v>113.27508416810004</v>
      </c>
      <c r="Q304" s="6">
        <f t="shared" ref="Q304:X304" si="881">+SUM(C294:C304)+SUM(B305)</f>
        <v>108.86399999999999</v>
      </c>
      <c r="R304" s="6">
        <f t="shared" si="881"/>
        <v>106.809</v>
      </c>
      <c r="S304" s="6">
        <f t="shared" si="881"/>
        <v>105.30699999999999</v>
      </c>
      <c r="T304" s="6">
        <f t="shared" si="881"/>
        <v>103.00899999999999</v>
      </c>
      <c r="U304" s="6">
        <f t="shared" si="881"/>
        <v>114.74400000000001</v>
      </c>
      <c r="V304" s="6">
        <f t="shared" si="881"/>
        <v>102.07314500000001</v>
      </c>
      <c r="W304" s="6">
        <f t="shared" si="881"/>
        <v>84.318730000000016</v>
      </c>
      <c r="X304" s="6">
        <f t="shared" si="881"/>
        <v>82.191000000000003</v>
      </c>
      <c r="Y304" s="105">
        <f t="shared" ref="Y304" si="882">+SUM(K294:K304)+SUM(J305)</f>
        <v>73.745000000000005</v>
      </c>
      <c r="Z304" s="90"/>
      <c r="AA304" s="117"/>
      <c r="AB304" s="113"/>
    </row>
    <row r="305" spans="1:28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6">
        <f>+'[1]6.EXPORTACION VARIETAL'!T424/1000</f>
        <v>6.2169999999999996</v>
      </c>
      <c r="K305" s="105">
        <f>+'[1]6.EXPORTACION VARIETAL'!T436/1000</f>
        <v>6.5339999999999998</v>
      </c>
      <c r="L305" s="90"/>
      <c r="M305" s="113"/>
      <c r="N305" s="2"/>
      <c r="O305" s="89" t="s">
        <v>9</v>
      </c>
      <c r="P305" s="104">
        <f>+SUM('[1]6.EXPORTACION VARIETAL'!T317:T328)/1000</f>
        <v>114.07948</v>
      </c>
      <c r="Q305" s="6">
        <f t="shared" ref="Q305:X305" si="883">+SUM(C294:C305)</f>
        <v>108.32399999999998</v>
      </c>
      <c r="R305" s="6">
        <f t="shared" si="883"/>
        <v>106.815</v>
      </c>
      <c r="S305" s="6">
        <f t="shared" si="883"/>
        <v>104.33999999999999</v>
      </c>
      <c r="T305" s="6">
        <f t="shared" si="883"/>
        <v>103.41999999999999</v>
      </c>
      <c r="U305" s="6">
        <f t="shared" si="883"/>
        <v>115.73200000000001</v>
      </c>
      <c r="V305" s="6">
        <f t="shared" si="883"/>
        <v>99.361145000000022</v>
      </c>
      <c r="W305" s="6">
        <f t="shared" si="883"/>
        <v>83.427730000000011</v>
      </c>
      <c r="X305" s="6">
        <f t="shared" si="883"/>
        <v>82.86</v>
      </c>
      <c r="Y305" s="105">
        <f t="shared" ref="Y305" si="884">+SUM(K294:K305)</f>
        <v>74.062000000000012</v>
      </c>
      <c r="Z305" s="90"/>
      <c r="AA305" s="117"/>
      <c r="AB305" s="113"/>
    </row>
    <row r="306" spans="1:28" ht="25.5" x14ac:dyDescent="0.25">
      <c r="A306" s="92" t="s">
        <v>13</v>
      </c>
      <c r="B306" s="218">
        <f>SUM(B294:B305)</f>
        <v>114.07948000000002</v>
      </c>
      <c r="C306" s="219">
        <f t="shared" ref="C306:G306" si="885">SUM(C294:C305)</f>
        <v>108.32399999999998</v>
      </c>
      <c r="D306" s="219">
        <f t="shared" si="885"/>
        <v>106.815</v>
      </c>
      <c r="E306" s="219">
        <f t="shared" si="885"/>
        <v>104.33999999999999</v>
      </c>
      <c r="F306" s="219">
        <f t="shared" si="885"/>
        <v>103.41999999999999</v>
      </c>
      <c r="G306" s="219">
        <f t="shared" si="885"/>
        <v>115.73200000000001</v>
      </c>
      <c r="H306" s="219">
        <f t="shared" ref="H306:I306" si="886">SUM(H294:H305)</f>
        <v>99.361145000000022</v>
      </c>
      <c r="I306" s="219">
        <f t="shared" si="886"/>
        <v>83.427730000000011</v>
      </c>
      <c r="J306" s="219">
        <f t="shared" ref="J306:K306" si="887">SUM(J294:J305)</f>
        <v>82.86</v>
      </c>
      <c r="K306" s="250">
        <f t="shared" si="887"/>
        <v>74.062000000000012</v>
      </c>
      <c r="L306" s="249"/>
      <c r="M306" s="173"/>
      <c r="N306" s="3"/>
      <c r="O306" s="92" t="s">
        <v>14</v>
      </c>
      <c r="P306" s="106">
        <f t="shared" ref="P306" si="888">+AVERAGE(P294:P305)</f>
        <v>116.19054826472501</v>
      </c>
      <c r="Q306" s="83">
        <f>+AVERAGE(Q294:Q305)</f>
        <v>110.4594316666667</v>
      </c>
      <c r="R306" s="83">
        <f t="shared" ref="R306:X306" si="889">+AVERAGE(R294:R305)</f>
        <v>107.11649999999999</v>
      </c>
      <c r="S306" s="83">
        <f t="shared" si="889"/>
        <v>107.61599999999999</v>
      </c>
      <c r="T306" s="83">
        <f t="shared" si="889"/>
        <v>102.38291666666665</v>
      </c>
      <c r="U306" s="83">
        <f t="shared" si="889"/>
        <v>109.57391666666666</v>
      </c>
      <c r="V306" s="83">
        <f t="shared" si="889"/>
        <v>108.19199708333336</v>
      </c>
      <c r="W306" s="83">
        <f t="shared" si="889"/>
        <v>91.851372083333345</v>
      </c>
      <c r="X306" s="83">
        <f t="shared" si="889"/>
        <v>80.798255833333343</v>
      </c>
      <c r="Y306" s="107">
        <f t="shared" ref="Y306:Z306" si="890">+AVERAGE(Y294:Y305)</f>
        <v>78.154083333333347</v>
      </c>
      <c r="Z306" s="93">
        <f t="shared" si="890"/>
        <v>75.169750000000008</v>
      </c>
      <c r="AA306" s="119">
        <f>+Z306/Y306-1</f>
        <v>-3.8185251570348799E-2</v>
      </c>
      <c r="AB306" s="173">
        <f>+POWER(Z306/U306,0.2)-1</f>
        <v>-7.2599802474858866E-2</v>
      </c>
    </row>
    <row r="307" spans="1:28" ht="25.5" x14ac:dyDescent="0.25">
      <c r="A307" s="95" t="s">
        <v>15</v>
      </c>
      <c r="B307" s="108">
        <f>+B306/B$324</f>
        <v>0.15119628576042715</v>
      </c>
      <c r="C307" s="84">
        <f t="shared" ref="C307" si="891">+C306/C$324</f>
        <v>0.14657433041332107</v>
      </c>
      <c r="D307" s="84">
        <f t="shared" ref="D307" si="892">+D306/D$324</f>
        <v>0.14485118224276253</v>
      </c>
      <c r="E307" s="84">
        <f t="shared" ref="E307" si="893">+E306/E$324</f>
        <v>0.14438105306564117</v>
      </c>
      <c r="F307" s="84">
        <f t="shared" ref="F307:G307" si="894">+F306/F$324</f>
        <v>0.14495597498381121</v>
      </c>
      <c r="G307" s="84">
        <f t="shared" si="894"/>
        <v>0.14134532828359933</v>
      </c>
      <c r="H307" s="229">
        <f t="shared" ref="H307:I307" si="895">+H306/H$324</f>
        <v>0.1323169244126973</v>
      </c>
      <c r="I307" s="84">
        <f t="shared" si="895"/>
        <v>0.13091241041992599</v>
      </c>
      <c r="J307" s="229">
        <f t="shared" ref="J307:K307" si="896">+J306/J$324</f>
        <v>0.12748967204412751</v>
      </c>
      <c r="K307" s="109">
        <f t="shared" si="896"/>
        <v>0.12524457206441655</v>
      </c>
      <c r="L307" s="96"/>
      <c r="M307" s="114"/>
      <c r="N307" s="3"/>
      <c r="O307" s="95" t="s">
        <v>15</v>
      </c>
      <c r="P307" s="108">
        <f>+P306/P$324</f>
        <v>0.15771957030891395</v>
      </c>
      <c r="Q307" s="84">
        <f t="shared" ref="Q307" si="897">+Q306/Q$324</f>
        <v>0.14821017221608138</v>
      </c>
      <c r="R307" s="84">
        <f t="shared" ref="R307" si="898">+R306/R$324</f>
        <v>0.1447914859680228</v>
      </c>
      <c r="S307" s="84">
        <f t="shared" ref="S307" si="899">+S306/S$324</f>
        <v>0.14597901840992886</v>
      </c>
      <c r="T307" s="84">
        <f t="shared" ref="T307:X307" si="900">+T306/T$324</f>
        <v>0.14441559229264739</v>
      </c>
      <c r="U307" s="84">
        <f t="shared" si="900"/>
        <v>0.14228025928179841</v>
      </c>
      <c r="V307" s="84">
        <f t="shared" si="900"/>
        <v>0.13584336731063812</v>
      </c>
      <c r="W307" s="84">
        <f t="shared" si="900"/>
        <v>0.13453649440141494</v>
      </c>
      <c r="X307" s="84">
        <f t="shared" si="900"/>
        <v>0.127077314636907</v>
      </c>
      <c r="Y307" s="109">
        <f t="shared" ref="Y307:Z307" si="901">+Y306/Y$324</f>
        <v>0.12536323429335419</v>
      </c>
      <c r="Z307" s="96">
        <f t="shared" si="901"/>
        <v>0.12734716108656274</v>
      </c>
      <c r="AA307" s="118"/>
      <c r="AB307" s="114"/>
    </row>
    <row r="308" spans="1:28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902">+D306/C306-1</f>
        <v>-1.3930430929433801E-2</v>
      </c>
      <c r="E308" s="85">
        <f t="shared" ref="E308" si="903">+E306/D306-1</f>
        <v>-2.3170902963067119E-2</v>
      </c>
      <c r="F308" s="85">
        <f t="shared" ref="F308:K308" si="904">+F306/E306-1</f>
        <v>-8.8173279662641102E-3</v>
      </c>
      <c r="G308" s="85">
        <f t="shared" si="904"/>
        <v>0.11904853993424891</v>
      </c>
      <c r="H308" s="85">
        <f t="shared" si="904"/>
        <v>-0.14145486987177258</v>
      </c>
      <c r="I308" s="85">
        <f t="shared" si="904"/>
        <v>-0.16035860899147258</v>
      </c>
      <c r="J308" s="85">
        <f t="shared" si="904"/>
        <v>-6.8050515098518893E-3</v>
      </c>
      <c r="K308" s="85">
        <f t="shared" si="904"/>
        <v>-0.10617909727250774</v>
      </c>
      <c r="L308" s="100"/>
      <c r="M308" s="115"/>
      <c r="N308" s="2"/>
      <c r="O308" s="98" t="s">
        <v>12</v>
      </c>
      <c r="P308" s="110"/>
      <c r="Q308" s="85">
        <f>+Q306/P306-1</f>
        <v>-4.932515323880482E-2</v>
      </c>
      <c r="R308" s="85">
        <f t="shared" ref="R308" si="905">+R306/Q306-1</f>
        <v>-3.0263886172750554E-2</v>
      </c>
      <c r="S308" s="85">
        <f t="shared" ref="S308" si="906">+S306/R306-1</f>
        <v>4.6631471341949116E-3</v>
      </c>
      <c r="T308" s="85">
        <f t="shared" ref="T308" si="907">+T306/S306-1</f>
        <v>-4.8627372633561428E-2</v>
      </c>
      <c r="U308" s="85">
        <f t="shared" ref="U308" si="908">+U306/T306-1</f>
        <v>7.0236326861170761E-2</v>
      </c>
      <c r="V308" s="85">
        <f t="shared" ref="V308" si="909">+V306/U306-1</f>
        <v>-1.2611756751720549E-2</v>
      </c>
      <c r="W308" s="85">
        <f t="shared" ref="W308" si="910">+W306/V306-1</f>
        <v>-0.1510335832641474</v>
      </c>
      <c r="X308" s="85">
        <f t="shared" ref="X308:Z308" si="911">+X306/W306-1</f>
        <v>-0.12033697482463213</v>
      </c>
      <c r="Y308" s="111">
        <f t="shared" si="911"/>
        <v>-3.2725613600549264E-2</v>
      </c>
      <c r="Z308" s="100">
        <f t="shared" si="911"/>
        <v>-3.8185251570348799E-2</v>
      </c>
      <c r="AA308" s="99"/>
      <c r="AB308" s="115"/>
    </row>
    <row r="309" spans="1:28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8" ht="15.75" thickBot="1" x14ac:dyDescent="0.3">
      <c r="A310" s="291" t="s">
        <v>80</v>
      </c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3"/>
      <c r="N310" s="2"/>
      <c r="O310" s="291" t="s">
        <v>81</v>
      </c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3"/>
    </row>
    <row r="311" spans="1:28" ht="38.25" x14ac:dyDescent="0.25">
      <c r="A311" s="86"/>
      <c r="B311" s="102">
        <v>2016</v>
      </c>
      <c r="C311" s="82">
        <f>+B311+1</f>
        <v>2017</v>
      </c>
      <c r="D311" s="82">
        <f t="shared" ref="D311" si="912">+C311+1</f>
        <v>2018</v>
      </c>
      <c r="E311" s="82">
        <f t="shared" ref="E311" si="913">+D311+1</f>
        <v>2019</v>
      </c>
      <c r="F311" s="82">
        <f t="shared" ref="F311" si="914">+E311+1</f>
        <v>2020</v>
      </c>
      <c r="G311" s="82">
        <f t="shared" ref="G311" si="915">+F311+1</f>
        <v>2021</v>
      </c>
      <c r="H311" s="82">
        <v>2022</v>
      </c>
      <c r="I311" s="82">
        <v>2023</v>
      </c>
      <c r="J311" s="82">
        <v>2024</v>
      </c>
      <c r="K311" s="82">
        <v>2025</v>
      </c>
      <c r="L311" s="102">
        <v>2026</v>
      </c>
      <c r="M311" s="88" t="s">
        <v>16</v>
      </c>
      <c r="N311" s="2"/>
      <c r="O311" s="86"/>
      <c r="P311" s="102">
        <v>2016</v>
      </c>
      <c r="Q311" s="82">
        <f>+P311+1</f>
        <v>2017</v>
      </c>
      <c r="R311" s="82">
        <f t="shared" ref="R311" si="916">+Q311+1</f>
        <v>2018</v>
      </c>
      <c r="S311" s="82">
        <f t="shared" ref="S311" si="917">+R311+1</f>
        <v>2019</v>
      </c>
      <c r="T311" s="82">
        <f t="shared" ref="T311" si="918">+S311+1</f>
        <v>2020</v>
      </c>
      <c r="U311" s="82">
        <f t="shared" ref="U311" si="919">+T311+1</f>
        <v>2021</v>
      </c>
      <c r="V311" s="82">
        <v>2022</v>
      </c>
      <c r="W311" s="82">
        <v>2023</v>
      </c>
      <c r="X311" s="82">
        <v>2024</v>
      </c>
      <c r="Y311" s="103">
        <v>2025</v>
      </c>
      <c r="Z311" s="87">
        <v>2026</v>
      </c>
      <c r="AA311" s="116" t="s">
        <v>16</v>
      </c>
      <c r="AB311" s="112" t="s">
        <v>21</v>
      </c>
    </row>
    <row r="312" spans="1:28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158">
        <f>+'[1]6.EXPORTACION VARIETAL'!U425/1000</f>
        <v>35.107999999999997</v>
      </c>
      <c r="L312" s="217">
        <f>+'[1]6.EXPORTACION VARIETAL'!U437/1000</f>
        <v>35.341000000000001</v>
      </c>
      <c r="M312" s="91">
        <f>+L312/K312-1</f>
        <v>6.6366640082033967E-3</v>
      </c>
      <c r="N312" s="2"/>
      <c r="O312" s="89" t="s">
        <v>10</v>
      </c>
      <c r="P312" s="104">
        <f>+SUM('[1]6.EXPORTACION VARIETAL'!U306:U317)/1000</f>
        <v>737.80832000000021</v>
      </c>
      <c r="Q312" s="6">
        <f t="shared" ref="Q312:Z312" si="920">+SUM(C312)+SUM(B313:B323)</f>
        <v>760.70776999999998</v>
      </c>
      <c r="R312" s="6">
        <f t="shared" si="920"/>
        <v>734.75900000000001</v>
      </c>
      <c r="S312" s="6">
        <f t="shared" si="920"/>
        <v>740.89</v>
      </c>
      <c r="T312" s="6">
        <f t="shared" si="920"/>
        <v>721.47700000000009</v>
      </c>
      <c r="U312" s="6">
        <f t="shared" si="920"/>
        <v>713.20500000000015</v>
      </c>
      <c r="V312" s="6">
        <f t="shared" si="920"/>
        <v>811.06900000000019</v>
      </c>
      <c r="W312" s="6">
        <f t="shared" si="920"/>
        <v>751.96600000000001</v>
      </c>
      <c r="X312" s="6">
        <f t="shared" si="920"/>
        <v>629.53300000000002</v>
      </c>
      <c r="Y312" s="105">
        <f t="shared" si="920"/>
        <v>644.70799999999997</v>
      </c>
      <c r="Z312" s="90">
        <f t="shared" si="920"/>
        <v>591.572</v>
      </c>
      <c r="AA312" s="117">
        <f>+Z312/Y312-1</f>
        <v>-8.2418707383807854E-2</v>
      </c>
      <c r="AB312" s="113">
        <f>+POWER(Z312/U312,0.2)-1</f>
        <v>-3.6706463738224171E-2</v>
      </c>
    </row>
    <row r="313" spans="1:28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158">
        <f>+'[1]6.EXPORTACION VARIETAL'!U426/1000</f>
        <v>45.170999999999999</v>
      </c>
      <c r="L313" s="217">
        <f>+'[1]6.EXPORTACION VARIETAL'!U438/1000</f>
        <v>40.883000000000003</v>
      </c>
      <c r="M313" s="91">
        <f>+L313/K313-1</f>
        <v>-9.4928161873768513E-2</v>
      </c>
      <c r="N313" s="2"/>
      <c r="O313" s="89" t="s">
        <v>11</v>
      </c>
      <c r="P313" s="104">
        <f>+SUM('[1]6.EXPORTACION VARIETAL'!U307:U318)/1000</f>
        <v>738.47546000000023</v>
      </c>
      <c r="Q313" s="6">
        <f t="shared" ref="Q313:Y313" si="921">+SUM(C312:C313)+SUM(B314:B323)</f>
        <v>750.12762999999995</v>
      </c>
      <c r="R313" s="6">
        <f t="shared" si="921"/>
        <v>742.83600000000001</v>
      </c>
      <c r="S313" s="6">
        <f t="shared" si="921"/>
        <v>742.66899999999998</v>
      </c>
      <c r="T313" s="6">
        <f t="shared" si="921"/>
        <v>718.57600000000002</v>
      </c>
      <c r="U313" s="6">
        <f t="shared" si="921"/>
        <v>720.55700000000002</v>
      </c>
      <c r="V313" s="6">
        <f t="shared" si="921"/>
        <v>813.92600000000016</v>
      </c>
      <c r="W313" s="6">
        <f t="shared" si="921"/>
        <v>733.81</v>
      </c>
      <c r="X313" s="6">
        <f t="shared" si="921"/>
        <v>632.3839999999999</v>
      </c>
      <c r="Y313" s="105">
        <f t="shared" si="921"/>
        <v>644.39800000000002</v>
      </c>
      <c r="Z313" s="90">
        <f t="shared" ref="Z313" si="922">+SUM(L312:L313)+SUM(K314:K323)</f>
        <v>587.28399999999999</v>
      </c>
      <c r="AA313" s="117">
        <f>+Z313/Y313-1</f>
        <v>-8.8631559998634479E-2</v>
      </c>
      <c r="AB313" s="113">
        <f>+POWER(Z313/U313,0.2)-1</f>
        <v>-4.0077955093274609E-2</v>
      </c>
    </row>
    <row r="314" spans="1:28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158">
        <f>+'[1]6.EXPORTACION VARIETAL'!U427/1000</f>
        <v>48.686</v>
      </c>
      <c r="L314" s="217">
        <f>+'[1]6.EXPORTACION VARIETAL'!U439/1000</f>
        <v>51.344999999999999</v>
      </c>
      <c r="M314" s="91">
        <f>+L314/K314-1</f>
        <v>5.4615289816374313E-2</v>
      </c>
      <c r="N314" s="2"/>
      <c r="O314" s="89" t="s">
        <v>0</v>
      </c>
      <c r="P314" s="104">
        <f>+SUM('[1]6.EXPORTACION VARIETAL'!U308:U319)/1000</f>
        <v>734.40905000000021</v>
      </c>
      <c r="Q314" s="6">
        <f t="shared" ref="Q314:X314" si="923">+SUM(C312:C314)+SUM(B315:B323)</f>
        <v>748.38303999999994</v>
      </c>
      <c r="R314" s="6">
        <f t="shared" si="923"/>
        <v>741.47800000000007</v>
      </c>
      <c r="S314" s="6">
        <f t="shared" si="923"/>
        <v>738.83900000000006</v>
      </c>
      <c r="T314" s="6">
        <f t="shared" si="923"/>
        <v>714.548</v>
      </c>
      <c r="U314" s="6">
        <f t="shared" si="923"/>
        <v>736.88700000000017</v>
      </c>
      <c r="V314" s="6">
        <f t="shared" si="923"/>
        <v>811.7650000000001</v>
      </c>
      <c r="W314" s="6">
        <f t="shared" si="923"/>
        <v>726.98200000000008</v>
      </c>
      <c r="X314" s="6">
        <f t="shared" si="923"/>
        <v>620.54999999999995</v>
      </c>
      <c r="Y314" s="105">
        <f t="shared" ref="Y314" si="924">+SUM(K312:K314)+SUM(J315:J323)</f>
        <v>644.53399999999999</v>
      </c>
      <c r="Z314" s="90">
        <f t="shared" ref="Z314" si="925">+SUM(L312:L314)+SUM(K315:K323)</f>
        <v>589.94299999999998</v>
      </c>
      <c r="AA314" s="117">
        <f>+Z314/Y314-1</f>
        <v>-8.4698402256514038E-2</v>
      </c>
      <c r="AB314" s="113">
        <f>+POWER(Z314/U314,0.2)-1</f>
        <v>-4.3506921892651818E-2</v>
      </c>
    </row>
    <row r="315" spans="1:28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158">
        <f>+'[1]6.EXPORTACION VARIETAL'!U428/1000</f>
        <v>52.762</v>
      </c>
      <c r="L315" s="217">
        <f>+'[1]6.EXPORTACION VARIETAL'!U440/1000</f>
        <v>55.116999999999997</v>
      </c>
      <c r="M315" s="91">
        <f>+L315/K315-1</f>
        <v>4.4634395966794305E-2</v>
      </c>
      <c r="N315" s="2"/>
      <c r="O315" s="89" t="s">
        <v>1</v>
      </c>
      <c r="P315" s="104">
        <f>+SUM('[1]6.EXPORTACION VARIETAL'!U309:U320)/1000</f>
        <v>732.96396000000004</v>
      </c>
      <c r="Q315" s="6">
        <f t="shared" ref="Q315:X315" si="926">+SUM(C312:C315)+SUM(B316:B323)</f>
        <v>738.77712999999994</v>
      </c>
      <c r="R315" s="6">
        <f t="shared" si="926"/>
        <v>739.64199999999994</v>
      </c>
      <c r="S315" s="6">
        <f t="shared" si="926"/>
        <v>745.62100000000009</v>
      </c>
      <c r="T315" s="6">
        <f t="shared" si="926"/>
        <v>711.83999999999992</v>
      </c>
      <c r="U315" s="6">
        <f t="shared" si="926"/>
        <v>742.36300000000006</v>
      </c>
      <c r="V315" s="6">
        <f t="shared" si="926"/>
        <v>811.27199999999993</v>
      </c>
      <c r="W315" s="6">
        <f t="shared" si="926"/>
        <v>709.94200000000001</v>
      </c>
      <c r="X315" s="6">
        <f t="shared" si="926"/>
        <v>630.60799999999995</v>
      </c>
      <c r="Y315" s="105">
        <f t="shared" ref="Y315" si="927">+SUM(K312:K315)+SUM(J316:J323)</f>
        <v>639.04300000000001</v>
      </c>
      <c r="Z315" s="90">
        <f t="shared" ref="Z315" si="928">+SUM(L312:L315)+SUM(K316:K323)</f>
        <v>592.298</v>
      </c>
      <c r="AA315" s="117">
        <f>+Z315/Y315-1</f>
        <v>-7.3148442280096981E-2</v>
      </c>
      <c r="AB315" s="113">
        <f>+POWER(Z315/U315,0.2)-1</f>
        <v>-4.4160905272959017E-2</v>
      </c>
    </row>
    <row r="316" spans="1:28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158">
        <f>+'[1]6.EXPORTACION VARIETAL'!U429/1000</f>
        <v>52.463999999999999</v>
      </c>
      <c r="L316" s="217"/>
      <c r="M316" s="91"/>
      <c r="N316" s="2"/>
      <c r="O316" s="89" t="s">
        <v>2</v>
      </c>
      <c r="P316" s="104">
        <f>+SUM('[1]6.EXPORTACION VARIETAL'!U310:U321)/1000</f>
        <v>739.08581128770004</v>
      </c>
      <c r="Q316" s="6">
        <f t="shared" ref="Q316:X316" si="929">+SUM(C312:C316)+SUM(B317:B323)</f>
        <v>736.2360000000001</v>
      </c>
      <c r="R316" s="6">
        <f t="shared" si="929"/>
        <v>742.27199999999993</v>
      </c>
      <c r="S316" s="6">
        <f t="shared" si="929"/>
        <v>748.38800000000003</v>
      </c>
      <c r="T316" s="6">
        <f t="shared" si="929"/>
        <v>700.26199999999994</v>
      </c>
      <c r="U316" s="6">
        <f t="shared" si="929"/>
        <v>754.94499999999994</v>
      </c>
      <c r="V316" s="6">
        <f t="shared" si="929"/>
        <v>811.42799999999988</v>
      </c>
      <c r="W316" s="6">
        <f t="shared" si="929"/>
        <v>698.37900000000013</v>
      </c>
      <c r="X316" s="6">
        <f t="shared" si="929"/>
        <v>630.37799999999993</v>
      </c>
      <c r="Y316" s="105">
        <f t="shared" ref="Y316" si="930">+SUM(K312:K316)+SUM(J317:J323)</f>
        <v>634.54000000000008</v>
      </c>
      <c r="Z316" s="90"/>
      <c r="AA316" s="117"/>
      <c r="AB316" s="113"/>
    </row>
    <row r="317" spans="1:28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158">
        <f>+'[1]6.EXPORTACION VARIETAL'!U430/1000</f>
        <v>48.725999999999999</v>
      </c>
      <c r="L317" s="217"/>
      <c r="M317" s="91"/>
      <c r="N317" s="2"/>
      <c r="O317" s="89" t="s">
        <v>3</v>
      </c>
      <c r="P317" s="104">
        <f>+SUM('[1]6.EXPORTACION VARIETAL'!U311:U322)/1000</f>
        <v>723.29126128770019</v>
      </c>
      <c r="Q317" s="6">
        <f t="shared" ref="Q317:X317" si="931">+SUM(C312:C317)+SUM(B318:B323)</f>
        <v>744.16021999999998</v>
      </c>
      <c r="R317" s="6">
        <f t="shared" si="931"/>
        <v>736.07799999999997</v>
      </c>
      <c r="S317" s="6">
        <f t="shared" si="931"/>
        <v>744.99600000000009</v>
      </c>
      <c r="T317" s="6">
        <f t="shared" si="931"/>
        <v>700.31700000000001</v>
      </c>
      <c r="U317" s="6">
        <f t="shared" si="931"/>
        <v>776.19499999999994</v>
      </c>
      <c r="V317" s="6">
        <f t="shared" si="931"/>
        <v>812.46699999999998</v>
      </c>
      <c r="W317" s="6">
        <f t="shared" si="931"/>
        <v>675.72800000000007</v>
      </c>
      <c r="X317" s="6">
        <f t="shared" si="931"/>
        <v>619.51400000000001</v>
      </c>
      <c r="Y317" s="105">
        <f t="shared" ref="Y317" si="932">+SUM(K312:K317)+SUM(J318:J323)</f>
        <v>640.32200000000012</v>
      </c>
      <c r="Z317" s="90"/>
      <c r="AA317" s="117"/>
      <c r="AB317" s="113"/>
    </row>
    <row r="318" spans="1:28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158">
        <f>+'[1]6.EXPORTACION VARIETAL'!U431/1000</f>
        <v>56.575000000000003</v>
      </c>
      <c r="L318" s="217"/>
      <c r="M318" s="91"/>
      <c r="N318" s="2"/>
      <c r="O318" s="89" t="s">
        <v>4</v>
      </c>
      <c r="P318" s="104">
        <f>+SUM('[1]6.EXPORTACION VARIETAL'!U312:U323)/1000</f>
        <v>717.2814812877001</v>
      </c>
      <c r="Q318" s="6">
        <f t="shared" ref="Q318:X318" si="933">+SUM(C312:C318)+SUM(B319:B323)</f>
        <v>750.78500000000008</v>
      </c>
      <c r="R318" s="6">
        <f t="shared" si="933"/>
        <v>745.60300000000007</v>
      </c>
      <c r="S318" s="6">
        <f t="shared" si="933"/>
        <v>738.31600000000003</v>
      </c>
      <c r="T318" s="6">
        <f t="shared" si="933"/>
        <v>704.63599999999997</v>
      </c>
      <c r="U318" s="6">
        <f t="shared" si="933"/>
        <v>781.39200000000005</v>
      </c>
      <c r="V318" s="6">
        <f t="shared" si="933"/>
        <v>796.13300000000004</v>
      </c>
      <c r="W318" s="6">
        <f t="shared" si="933"/>
        <v>670.71</v>
      </c>
      <c r="X318" s="6">
        <f t="shared" si="933"/>
        <v>639.11599999999999</v>
      </c>
      <c r="Y318" s="105">
        <f t="shared" ref="Y318" si="934">+SUM(K312:K318)+SUM(J319:J323)</f>
        <v>624.63300000000004</v>
      </c>
      <c r="Z318" s="90"/>
      <c r="AA318" s="117"/>
      <c r="AB318" s="113"/>
    </row>
    <row r="319" spans="1:28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158">
        <f>+'[1]6.EXPORTACION VARIETAL'!U432/1000</f>
        <v>53.351999999999997</v>
      </c>
      <c r="L319" s="217"/>
      <c r="M319" s="91"/>
      <c r="N319" s="2"/>
      <c r="O319" s="89" t="s">
        <v>5</v>
      </c>
      <c r="P319" s="104">
        <f>+SUM('[1]6.EXPORTACION VARIETAL'!U313:U324)/1000</f>
        <v>738.5937612877002</v>
      </c>
      <c r="Q319" s="6">
        <f t="shared" ref="Q319:X319" si="935">+SUM(C312:C319)+SUM(B320:B323)</f>
        <v>748.4197200000001</v>
      </c>
      <c r="R319" s="6">
        <f t="shared" si="935"/>
        <v>743.74</v>
      </c>
      <c r="S319" s="6">
        <f t="shared" si="935"/>
        <v>734.3</v>
      </c>
      <c r="T319" s="6">
        <f t="shared" si="935"/>
        <v>694.82600000000002</v>
      </c>
      <c r="U319" s="6">
        <f t="shared" si="935"/>
        <v>788.30899999999997</v>
      </c>
      <c r="V319" s="6">
        <f t="shared" si="935"/>
        <v>801.08699999999999</v>
      </c>
      <c r="W319" s="6">
        <f t="shared" si="935"/>
        <v>657.49799999999993</v>
      </c>
      <c r="X319" s="6">
        <f t="shared" si="935"/>
        <v>640.89400000000001</v>
      </c>
      <c r="Y319" s="105">
        <f t="shared" ref="Y319" si="936">+SUM(K312:K319)+SUM(J320:J323)</f>
        <v>613.04700000000003</v>
      </c>
      <c r="Z319" s="105"/>
      <c r="AA319" s="117"/>
      <c r="AB319" s="113"/>
    </row>
    <row r="320" spans="1:28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158">
        <f>+'[1]6.EXPORTACION VARIETAL'!U433/1000</f>
        <v>56.334000000000003</v>
      </c>
      <c r="L320" s="217"/>
      <c r="M320" s="91"/>
      <c r="N320" s="2"/>
      <c r="O320" s="89" t="s">
        <v>6</v>
      </c>
      <c r="P320" s="104">
        <f>+SUM('[1]6.EXPORTACION VARIETAL'!U314:U325)/1000</f>
        <v>738.62605128770019</v>
      </c>
      <c r="Q320" s="6">
        <f t="shared" ref="Q320:X320" si="937">+SUM(C312:C320)+SUM(B321:B323)</f>
        <v>740.46415999999999</v>
      </c>
      <c r="R320" s="6">
        <f t="shared" si="937"/>
        <v>738.50699999999995</v>
      </c>
      <c r="S320" s="6">
        <f t="shared" si="937"/>
        <v>732.654</v>
      </c>
      <c r="T320" s="6">
        <f t="shared" si="937"/>
        <v>707.03100000000006</v>
      </c>
      <c r="U320" s="6">
        <f t="shared" si="937"/>
        <v>799.14699999999993</v>
      </c>
      <c r="V320" s="6">
        <f t="shared" si="937"/>
        <v>791.78800000000001</v>
      </c>
      <c r="W320" s="6">
        <f t="shared" si="937"/>
        <v>647.53099999999995</v>
      </c>
      <c r="X320" s="6">
        <f t="shared" si="937"/>
        <v>640.86299999999994</v>
      </c>
      <c r="Y320" s="105">
        <f t="shared" ref="Y320" si="938">+SUM(K312:K320)+SUM(J321:J323)</f>
        <v>611.851</v>
      </c>
      <c r="Z320" s="105"/>
      <c r="AA320" s="117"/>
      <c r="AB320" s="113"/>
    </row>
    <row r="321" spans="1:28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158">
        <f>+'[1]6.EXPORTACION VARIETAL'!U434/1000</f>
        <v>48.973999999999997</v>
      </c>
      <c r="L321" s="217"/>
      <c r="M321" s="91"/>
      <c r="N321" s="2"/>
      <c r="O321" s="89" t="s">
        <v>7</v>
      </c>
      <c r="P321" s="104">
        <f>+SUM('[1]6.EXPORTACION VARIETAL'!U315:U326)/1000</f>
        <v>739.7296112877001</v>
      </c>
      <c r="Q321" s="6">
        <f t="shared" ref="Q321:X321" si="939">+SUM(C312:C321)+SUM(B322:B323)</f>
        <v>742.71500000000003</v>
      </c>
      <c r="R321" s="6">
        <f t="shared" si="939"/>
        <v>736.58399999999995</v>
      </c>
      <c r="S321" s="6">
        <f t="shared" si="939"/>
        <v>730.90500000000009</v>
      </c>
      <c r="T321" s="6">
        <f t="shared" si="939"/>
        <v>708.06000000000006</v>
      </c>
      <c r="U321" s="6">
        <f t="shared" si="939"/>
        <v>799.57899999999995</v>
      </c>
      <c r="V321" s="6">
        <f t="shared" si="939"/>
        <v>783.18900000000008</v>
      </c>
      <c r="W321" s="6">
        <f t="shared" si="939"/>
        <v>642.97900000000004</v>
      </c>
      <c r="X321" s="6">
        <f t="shared" si="939"/>
        <v>645.86799999999994</v>
      </c>
      <c r="Y321" s="105">
        <f t="shared" ref="Y321" si="940">+SUM(K312:K321)+SUM(J322:J323)</f>
        <v>600.68499999999995</v>
      </c>
      <c r="Z321" s="90"/>
      <c r="AA321" s="117"/>
      <c r="AB321" s="113"/>
    </row>
    <row r="322" spans="1:28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158">
        <f>+'[1]6.EXPORTACION VARIETAL'!U435/1000</f>
        <v>43.094000000000001</v>
      </c>
      <c r="L322" s="217"/>
      <c r="M322" s="91"/>
      <c r="N322" s="2"/>
      <c r="O322" s="89" t="s">
        <v>8</v>
      </c>
      <c r="P322" s="104">
        <f>+SUM('[1]6.EXPORTACION VARIETAL'!U316:U327)/1000</f>
        <v>745.51176128769998</v>
      </c>
      <c r="Q322" s="6">
        <f t="shared" ref="Q322:X322" si="941">+SUM(C312:C322)+SUM(B323)</f>
        <v>743.65599999999995</v>
      </c>
      <c r="R322" s="6">
        <f t="shared" si="941"/>
        <v>738.66899999999998</v>
      </c>
      <c r="S322" s="6">
        <f t="shared" si="941"/>
        <v>726.17300000000012</v>
      </c>
      <c r="T322" s="6">
        <f t="shared" si="941"/>
        <v>712.32600000000014</v>
      </c>
      <c r="U322" s="6">
        <f t="shared" si="941"/>
        <v>810.16</v>
      </c>
      <c r="V322" s="6">
        <f t="shared" si="941"/>
        <v>762.303</v>
      </c>
      <c r="W322" s="6">
        <f t="shared" si="941"/>
        <v>639.89099999999996</v>
      </c>
      <c r="X322" s="6">
        <f t="shared" si="941"/>
        <v>650.19299999999998</v>
      </c>
      <c r="Y322" s="105">
        <f t="shared" ref="Y322" si="942">+SUM(K312:K322)+SUM(J323)</f>
        <v>591.95299999999997</v>
      </c>
      <c r="Z322" s="90"/>
      <c r="AA322" s="117"/>
      <c r="AB322" s="113"/>
    </row>
    <row r="323" spans="1:28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252">
        <f>+'[1]6.EXPORTACION VARIETAL'!U424/1000</f>
        <v>50.707000000000001</v>
      </c>
      <c r="K323" s="158">
        <f>+'[1]6.EXPORTACION VARIETAL'!U436/1000</f>
        <v>50.093000000000004</v>
      </c>
      <c r="L323" s="217"/>
      <c r="M323" s="91"/>
      <c r="N323" s="2"/>
      <c r="O323" s="89" t="s">
        <v>9</v>
      </c>
      <c r="P323" s="104">
        <f>+SUM('[1]6.EXPORTACION VARIETAL'!U317:U328)/1000</f>
        <v>754.51245000000006</v>
      </c>
      <c r="Q323" s="6">
        <f t="shared" ref="Q323:X323" si="943">+SUM(C312:C323)</f>
        <v>739.03800000000001</v>
      </c>
      <c r="R323" s="6">
        <f t="shared" si="943"/>
        <v>737.41199999999992</v>
      </c>
      <c r="S323" s="6">
        <f t="shared" si="943"/>
        <v>722.67100000000016</v>
      </c>
      <c r="T323" s="6">
        <f t="shared" si="943"/>
        <v>713.45800000000008</v>
      </c>
      <c r="U323" s="6">
        <f t="shared" si="943"/>
        <v>818.78899999999999</v>
      </c>
      <c r="V323" s="6">
        <f t="shared" si="943"/>
        <v>750.93299999999999</v>
      </c>
      <c r="W323" s="6">
        <f t="shared" si="943"/>
        <v>637.279</v>
      </c>
      <c r="X323" s="6">
        <f t="shared" si="943"/>
        <v>649.93499999999995</v>
      </c>
      <c r="Y323" s="105">
        <f t="shared" ref="Y323" si="944">+SUM(K312:K323)</f>
        <v>591.33899999999994</v>
      </c>
      <c r="Z323" s="90"/>
      <c r="AA323" s="117"/>
      <c r="AB323" s="113"/>
    </row>
    <row r="324" spans="1:28" ht="25.5" x14ac:dyDescent="0.25">
      <c r="A324" s="92" t="s">
        <v>13</v>
      </c>
      <c r="B324" s="218">
        <f>SUM(B312:B323)</f>
        <v>754.51245000000006</v>
      </c>
      <c r="C324" s="219">
        <f t="shared" ref="C324:F324" si="945">SUM(C312:C323)</f>
        <v>739.03800000000001</v>
      </c>
      <c r="D324" s="219">
        <f t="shared" si="945"/>
        <v>737.41199999999992</v>
      </c>
      <c r="E324" s="219">
        <f t="shared" si="945"/>
        <v>722.67100000000016</v>
      </c>
      <c r="F324" s="219">
        <f t="shared" si="945"/>
        <v>713.45800000000008</v>
      </c>
      <c r="G324" s="219">
        <f t="shared" ref="G324:H324" si="946">SUM(G312:G323)</f>
        <v>818.78899999999999</v>
      </c>
      <c r="H324" s="219">
        <f t="shared" si="946"/>
        <v>750.93299999999999</v>
      </c>
      <c r="I324" s="219">
        <f t="shared" ref="I324" si="947">SUM(I312:I323)</f>
        <v>637.279</v>
      </c>
      <c r="J324" s="219">
        <f t="shared" ref="J324:K324" si="948">SUM(J312:J323)</f>
        <v>649.93499999999995</v>
      </c>
      <c r="K324" s="219">
        <f t="shared" si="948"/>
        <v>591.33899999999994</v>
      </c>
      <c r="L324" s="218"/>
      <c r="M324" s="94"/>
      <c r="N324" s="3"/>
      <c r="O324" s="92" t="s">
        <v>14</v>
      </c>
      <c r="P324" s="106">
        <f t="shared" ref="P324" si="949">+AVERAGE(P312:P323)</f>
        <v>736.69074825115842</v>
      </c>
      <c r="Q324" s="83">
        <f>+AVERAGE(Q312:Q323)</f>
        <v>745.28913916666659</v>
      </c>
      <c r="R324" s="83">
        <f t="shared" ref="R324:X324" si="950">+AVERAGE(R312:R323)</f>
        <v>739.79833333333329</v>
      </c>
      <c r="S324" s="83">
        <f t="shared" si="950"/>
        <v>737.20183333333341</v>
      </c>
      <c r="T324" s="83">
        <f t="shared" si="950"/>
        <v>708.94641666666666</v>
      </c>
      <c r="U324" s="83">
        <f t="shared" si="950"/>
        <v>770.12733333333335</v>
      </c>
      <c r="V324" s="83">
        <f t="shared" si="950"/>
        <v>796.44666666666672</v>
      </c>
      <c r="W324" s="83">
        <f t="shared" si="950"/>
        <v>682.72458333333327</v>
      </c>
      <c r="X324" s="83">
        <f t="shared" si="950"/>
        <v>635.81966666666676</v>
      </c>
      <c r="Y324" s="107">
        <f t="shared" ref="Y324:Z324" si="951">+AVERAGE(Y312:Y323)</f>
        <v>623.42108333333329</v>
      </c>
      <c r="Z324" s="93">
        <f t="shared" si="951"/>
        <v>590.27424999999994</v>
      </c>
      <c r="AA324" s="119">
        <f>+Z324/Y324-1</f>
        <v>-5.3169253044992537E-2</v>
      </c>
      <c r="AB324" s="173">
        <f>+POWER(Z324/U324,0.2)-1</f>
        <v>-5.1803691745551772E-2</v>
      </c>
    </row>
    <row r="325" spans="1:28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52">+D324/C324-1</f>
        <v>-2.2001575020500486E-3</v>
      </c>
      <c r="E325" s="85">
        <f t="shared" ref="E325" si="953">+E324/D324-1</f>
        <v>-1.9990181879328994E-2</v>
      </c>
      <c r="F325" s="85">
        <f t="shared" ref="F325:K325" si="954">+F324/E324-1</f>
        <v>-1.2748539791966329E-2</v>
      </c>
      <c r="G325" s="85">
        <f t="shared" si="954"/>
        <v>0.14763447883407288</v>
      </c>
      <c r="H325" s="85">
        <f t="shared" si="954"/>
        <v>-8.2873609684546268E-2</v>
      </c>
      <c r="I325" s="85">
        <f t="shared" si="954"/>
        <v>-0.1513503867855055</v>
      </c>
      <c r="J325" s="85">
        <f t="shared" si="954"/>
        <v>1.9859433623263811E-2</v>
      </c>
      <c r="K325" s="85">
        <f t="shared" si="954"/>
        <v>-9.015670797849018E-2</v>
      </c>
      <c r="L325" s="198"/>
      <c r="M325" s="101"/>
      <c r="N325" s="2"/>
      <c r="O325" s="98" t="s">
        <v>12</v>
      </c>
      <c r="P325" s="110"/>
      <c r="Q325" s="85">
        <f>+Q324/P324-1</f>
        <v>1.1671642321992026E-2</v>
      </c>
      <c r="R325" s="85">
        <f t="shared" ref="R325" si="955">+R324/Q324-1</f>
        <v>-7.3673498576307672E-3</v>
      </c>
      <c r="S325" s="85">
        <f t="shared" ref="S325" si="956">+S324/R324-1</f>
        <v>-3.5097402670546396E-3</v>
      </c>
      <c r="T325" s="85">
        <f t="shared" ref="T325" si="957">+T324/S324-1</f>
        <v>-3.8327925120461237E-2</v>
      </c>
      <c r="U325" s="85">
        <f t="shared" ref="U325:Z325" si="958">+U324/T324-1</f>
        <v>8.6298365050391013E-2</v>
      </c>
      <c r="V325" s="85">
        <f t="shared" si="958"/>
        <v>3.4175300880979975E-2</v>
      </c>
      <c r="W325" s="85">
        <f t="shared" si="958"/>
        <v>-0.14278681560598339</v>
      </c>
      <c r="X325" s="85">
        <f t="shared" si="958"/>
        <v>-6.8702545377314572E-2</v>
      </c>
      <c r="Y325" s="111">
        <f t="shared" si="958"/>
        <v>-1.9500157015170716E-2</v>
      </c>
      <c r="Z325" s="100">
        <f t="shared" si="958"/>
        <v>-5.3169253044992537E-2</v>
      </c>
      <c r="AA325" s="99"/>
      <c r="AB325" s="115"/>
    </row>
    <row r="326" spans="1:28" ht="15.75" thickBot="1" x14ac:dyDescent="0.3"/>
    <row r="327" spans="1:28" ht="15.75" thickBot="1" x14ac:dyDescent="0.3">
      <c r="A327" s="285" t="s">
        <v>82</v>
      </c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7"/>
      <c r="N327" s="2"/>
      <c r="O327" s="285" t="s">
        <v>83</v>
      </c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7"/>
    </row>
    <row r="328" spans="1:28" ht="38.25" x14ac:dyDescent="0.25">
      <c r="A328" s="128"/>
      <c r="B328" s="129">
        <v>2016</v>
      </c>
      <c r="C328" s="129">
        <f>+B328+1</f>
        <v>2017</v>
      </c>
      <c r="D328" s="129">
        <f t="shared" ref="D328" si="959">+C328+1</f>
        <v>2018</v>
      </c>
      <c r="E328" s="129">
        <f t="shared" ref="E328" si="960">+D328+1</f>
        <v>2019</v>
      </c>
      <c r="F328" s="129">
        <f t="shared" ref="F328" si="961">+E328+1</f>
        <v>2020</v>
      </c>
      <c r="G328" s="129">
        <f t="shared" ref="G328" si="962">+F328+1</f>
        <v>2021</v>
      </c>
      <c r="H328" s="129">
        <v>2022</v>
      </c>
      <c r="I328" s="129">
        <v>2023</v>
      </c>
      <c r="J328" s="129">
        <v>2024</v>
      </c>
      <c r="K328" s="130">
        <v>2025</v>
      </c>
      <c r="L328" s="131">
        <v>2026</v>
      </c>
      <c r="M328" s="132" t="s">
        <v>16</v>
      </c>
      <c r="N328" s="2"/>
      <c r="O328" s="128"/>
      <c r="P328" s="129">
        <v>2016</v>
      </c>
      <c r="Q328" s="129">
        <f>+P328+1</f>
        <v>2017</v>
      </c>
      <c r="R328" s="129">
        <f t="shared" ref="R328" si="963">+Q328+1</f>
        <v>2018</v>
      </c>
      <c r="S328" s="129">
        <f t="shared" ref="S328" si="964">+R328+1</f>
        <v>2019</v>
      </c>
      <c r="T328" s="129">
        <f t="shared" ref="T328" si="965">+S328+1</f>
        <v>2020</v>
      </c>
      <c r="U328" s="129">
        <f t="shared" ref="U328" si="966">+T328+1</f>
        <v>2021</v>
      </c>
      <c r="V328" s="129">
        <v>2022</v>
      </c>
      <c r="W328" s="129">
        <v>2023</v>
      </c>
      <c r="X328" s="129">
        <v>2024</v>
      </c>
      <c r="Y328" s="130">
        <v>2025</v>
      </c>
      <c r="Z328" s="131">
        <v>2026</v>
      </c>
      <c r="AA328" s="146" t="s">
        <v>16</v>
      </c>
      <c r="AB328" s="132" t="s">
        <v>21</v>
      </c>
    </row>
    <row r="329" spans="1:28" x14ac:dyDescent="0.25">
      <c r="A329" s="133" t="s">
        <v>10</v>
      </c>
      <c r="B329" s="158">
        <f>+B168/B7</f>
        <v>3.4857977701491794</v>
      </c>
      <c r="C329" s="158">
        <f t="shared" ref="C329:H331" si="967">+C168/C7</f>
        <v>3.395474353717495</v>
      </c>
      <c r="D329" s="158">
        <f t="shared" si="967"/>
        <v>4.2788708517414982</v>
      </c>
      <c r="E329" s="158">
        <f t="shared" si="967"/>
        <v>3.8477282468924123</v>
      </c>
      <c r="F329" s="158">
        <f t="shared" si="967"/>
        <v>3.2031164270821897</v>
      </c>
      <c r="G329" s="158">
        <f t="shared" si="967"/>
        <v>3.1294278388772687</v>
      </c>
      <c r="H329" s="158">
        <f t="shared" si="967"/>
        <v>3.2596144542043417</v>
      </c>
      <c r="I329" s="158">
        <f t="shared" ref="I329:J329" si="968">+I168/I7</f>
        <v>3.4304275874407373</v>
      </c>
      <c r="J329" s="158">
        <f t="shared" si="968"/>
        <v>3.0899608865710557</v>
      </c>
      <c r="K329" s="180">
        <f t="shared" ref="K329:L332" si="969">+K168/K7</f>
        <v>3.227349155158632</v>
      </c>
      <c r="L329" s="181">
        <f t="shared" si="969"/>
        <v>3.1836603499357148</v>
      </c>
      <c r="M329" s="127">
        <f>+L329/K329-1</f>
        <v>-1.353705568332586E-2</v>
      </c>
      <c r="N329" s="2"/>
      <c r="O329" s="133" t="s">
        <v>10</v>
      </c>
      <c r="P329" s="158">
        <f>+P168/P7</f>
        <v>3.6884522569364195</v>
      </c>
      <c r="Q329" s="158">
        <f t="shared" ref="Q329:V329" si="970">+Q168/Q7</f>
        <v>3.7063015092851055</v>
      </c>
      <c r="R329" s="158">
        <f t="shared" si="970"/>
        <v>4.0952189119092939</v>
      </c>
      <c r="S329" s="158">
        <f t="shared" si="970"/>
        <v>4.0794067196369284</v>
      </c>
      <c r="T329" s="158">
        <f t="shared" si="970"/>
        <v>3.7190160130323195</v>
      </c>
      <c r="U329" s="158">
        <f t="shared" si="970"/>
        <v>3.0660680731095704</v>
      </c>
      <c r="V329" s="158">
        <f t="shared" si="970"/>
        <v>3.2885702972664039</v>
      </c>
      <c r="W329" s="158">
        <f t="shared" ref="W329:X329" si="971">+W168/W7</f>
        <v>3.3178620707573825</v>
      </c>
      <c r="X329" s="158">
        <f t="shared" si="971"/>
        <v>3.37903832763832</v>
      </c>
      <c r="Y329" s="180">
        <f t="shared" ref="Y329:Z332" si="972">+Y168/Y7</f>
        <v>3.3959234445687319</v>
      </c>
      <c r="Z329" s="181">
        <f t="shared" si="972"/>
        <v>3.4251759058672495</v>
      </c>
      <c r="AA329" s="147">
        <f>+Z329/Y329-1</f>
        <v>8.6139931526731939E-3</v>
      </c>
      <c r="AB329" s="127">
        <f>+POWER(Z329/U329,0.2)-1</f>
        <v>2.2398532608416843E-2</v>
      </c>
    </row>
    <row r="330" spans="1:28" x14ac:dyDescent="0.25">
      <c r="A330" s="133" t="s">
        <v>11</v>
      </c>
      <c r="B330" s="158">
        <f t="shared" ref="B330:G330" si="973">+B169/B8</f>
        <v>3.3681752749943428</v>
      </c>
      <c r="C330" s="158">
        <f t="shared" si="973"/>
        <v>4.0054133074729696</v>
      </c>
      <c r="D330" s="158">
        <f t="shared" si="973"/>
        <v>4.0945125580288062</v>
      </c>
      <c r="E330" s="158">
        <f t="shared" si="973"/>
        <v>3.8340604941897052</v>
      </c>
      <c r="F330" s="158">
        <f t="shared" si="973"/>
        <v>3.308054366721223</v>
      </c>
      <c r="G330" s="158">
        <f t="shared" si="973"/>
        <v>3.2166597169417939</v>
      </c>
      <c r="H330" s="158">
        <f t="shared" si="967"/>
        <v>3.3384828995036622</v>
      </c>
      <c r="I330" s="158">
        <f t="shared" ref="I330:J340" si="974">+I169/I8</f>
        <v>3.1369230769230771</v>
      </c>
      <c r="J330" s="158">
        <f t="shared" si="974"/>
        <v>3.3904405724415239</v>
      </c>
      <c r="K330" s="180">
        <f t="shared" ref="K330:K340" si="975">+K169/K8</f>
        <v>3.3858492325583951</v>
      </c>
      <c r="L330" s="181">
        <f t="shared" si="969"/>
        <v>2.9687182612228313</v>
      </c>
      <c r="M330" s="127">
        <f>+L330/K330-1</f>
        <v>-0.12319833007460101</v>
      </c>
      <c r="N330" s="2"/>
      <c r="O330" s="133" t="s">
        <v>11</v>
      </c>
      <c r="P330" s="158">
        <f t="shared" ref="P330:V330" si="976">+P169/P8</f>
        <v>3.6580239847547351</v>
      </c>
      <c r="Q330" s="158">
        <f t="shared" si="976"/>
        <v>3.7500240584644566</v>
      </c>
      <c r="R330" s="158">
        <f t="shared" si="976"/>
        <v>4.1004415949089106</v>
      </c>
      <c r="S330" s="158">
        <f t="shared" si="976"/>
        <v>4.0589051914044649</v>
      </c>
      <c r="T330" s="158">
        <f t="shared" si="976"/>
        <v>3.6789548185539824</v>
      </c>
      <c r="U330" s="158">
        <f t="shared" si="976"/>
        <v>3.0625530304019213</v>
      </c>
      <c r="V330" s="158">
        <f t="shared" si="976"/>
        <v>3.2979225687542066</v>
      </c>
      <c r="W330" s="158">
        <f t="shared" ref="W330:Y340" si="977">+W169/W8</f>
        <v>3.3046523107402002</v>
      </c>
      <c r="X330" s="158">
        <f t="shared" si="977"/>
        <v>3.397599834704232</v>
      </c>
      <c r="Y330" s="180">
        <f t="shared" ref="Y330" si="978">+Y169/Y8</f>
        <v>3.3955991231074445</v>
      </c>
      <c r="Z330" s="181">
        <f t="shared" si="972"/>
        <v>3.3929550049252559</v>
      </c>
      <c r="AA330" s="147">
        <f>+Z330/Y330-1</f>
        <v>-7.7868973525030416E-4</v>
      </c>
      <c r="AB330" s="127">
        <f>+POWER(Z330/U330,0.2)-1</f>
        <v>2.0701837396218226E-2</v>
      </c>
    </row>
    <row r="331" spans="1:28" x14ac:dyDescent="0.25">
      <c r="A331" s="133" t="s">
        <v>0</v>
      </c>
      <c r="B331" s="158">
        <f t="shared" ref="B331:G331" si="979">+B170/B9</f>
        <v>3.554083016374324</v>
      </c>
      <c r="C331" s="158">
        <f t="shared" si="979"/>
        <v>4.1283646844351205</v>
      </c>
      <c r="D331" s="158">
        <f t="shared" si="979"/>
        <v>4.1994742633573789</v>
      </c>
      <c r="E331" s="158">
        <f t="shared" si="979"/>
        <v>3.7124222056260887</v>
      </c>
      <c r="F331" s="158">
        <f t="shared" si="979"/>
        <v>3.5403366811694386</v>
      </c>
      <c r="G331" s="158">
        <f t="shared" si="979"/>
        <v>3.1666181203333355</v>
      </c>
      <c r="H331" s="158">
        <f t="shared" si="967"/>
        <v>3.1681044933063824</v>
      </c>
      <c r="I331" s="158">
        <f t="shared" si="974"/>
        <v>3.3163108808290156</v>
      </c>
      <c r="J331" s="158">
        <f t="shared" si="974"/>
        <v>3.4071385241570948</v>
      </c>
      <c r="K331" s="180">
        <f t="shared" si="975"/>
        <v>3.3318244025686914</v>
      </c>
      <c r="L331" s="181">
        <f t="shared" si="969"/>
        <v>3.1705451653035834</v>
      </c>
      <c r="M331" s="127">
        <f>+L331/K331-1</f>
        <v>-4.8405683427004353E-2</v>
      </c>
      <c r="N331" s="2"/>
      <c r="O331" s="133" t="s">
        <v>0</v>
      </c>
      <c r="P331" s="158">
        <f t="shared" ref="P331:V331" si="980">+P170/P9</f>
        <v>3.6505348775667037</v>
      </c>
      <c r="Q331" s="158">
        <f t="shared" si="980"/>
        <v>3.7975459595144447</v>
      </c>
      <c r="R331" s="158">
        <f t="shared" si="980"/>
        <v>4.1063723277945066</v>
      </c>
      <c r="S331" s="158">
        <f t="shared" si="980"/>
        <v>4.01858736984817</v>
      </c>
      <c r="T331" s="158">
        <f t="shared" si="980"/>
        <v>3.6656847765920322</v>
      </c>
      <c r="U331" s="158">
        <f t="shared" si="980"/>
        <v>3.0420056308974059</v>
      </c>
      <c r="V331" s="158">
        <f t="shared" si="980"/>
        <v>3.2977623329245747</v>
      </c>
      <c r="W331" s="158">
        <f t="shared" si="977"/>
        <v>3.3195418342428926</v>
      </c>
      <c r="X331" s="158">
        <f t="shared" si="977"/>
        <v>3.4063971953922438</v>
      </c>
      <c r="Y331" s="180">
        <f t="shared" si="977"/>
        <v>3.3898551253744094</v>
      </c>
      <c r="Z331" s="181">
        <f t="shared" si="972"/>
        <v>3.3790049469348613</v>
      </c>
      <c r="AA331" s="147">
        <f>+Z331/Y331-1</f>
        <v>-3.2007793956532193E-3</v>
      </c>
      <c r="AB331" s="127">
        <f>+POWER(Z331/U331,0.2)-1</f>
        <v>2.1235169700552392E-2</v>
      </c>
    </row>
    <row r="332" spans="1:28" x14ac:dyDescent="0.25">
      <c r="A332" s="133" t="s">
        <v>1</v>
      </c>
      <c r="B332" s="158">
        <f t="shared" ref="B332:H332" si="981">+B171/B10</f>
        <v>3.9495120204242262</v>
      </c>
      <c r="C332" s="158">
        <f t="shared" si="981"/>
        <v>3.9893769891534587</v>
      </c>
      <c r="D332" s="158">
        <f t="shared" si="981"/>
        <v>4.0892740353172012</v>
      </c>
      <c r="E332" s="158">
        <f t="shared" si="981"/>
        <v>3.9381509555223708</v>
      </c>
      <c r="F332" s="158">
        <f t="shared" si="981"/>
        <v>3.302994511220732</v>
      </c>
      <c r="G332" s="158">
        <f t="shared" si="981"/>
        <v>3.279501770067808</v>
      </c>
      <c r="H332" s="158">
        <f t="shared" si="981"/>
        <v>3.3369089248023185</v>
      </c>
      <c r="I332" s="158">
        <f t="shared" si="974"/>
        <v>3.2571405776288489</v>
      </c>
      <c r="J332" s="158">
        <f t="shared" si="974"/>
        <v>3.2840290682240516</v>
      </c>
      <c r="K332" s="180">
        <f t="shared" si="975"/>
        <v>3.4489340773852999</v>
      </c>
      <c r="L332" s="181">
        <f t="shared" si="969"/>
        <v>3.143085686157308</v>
      </c>
      <c r="M332" s="127">
        <f>+L332/K332-1</f>
        <v>-8.8679106171800526E-2</v>
      </c>
      <c r="N332" s="2"/>
      <c r="O332" s="133" t="s">
        <v>1</v>
      </c>
      <c r="P332" s="158">
        <f t="shared" ref="P332:V332" si="982">+P171/P10</f>
        <v>3.6814661723427298</v>
      </c>
      <c r="Q332" s="158">
        <f t="shared" si="982"/>
        <v>3.7992975170859209</v>
      </c>
      <c r="R332" s="158">
        <f t="shared" si="982"/>
        <v>4.1143958255988604</v>
      </c>
      <c r="S332" s="158">
        <f t="shared" si="982"/>
        <v>4.0062888903651546</v>
      </c>
      <c r="T332" s="158">
        <f t="shared" si="982"/>
        <v>3.6109722438596772</v>
      </c>
      <c r="U332" s="158">
        <f t="shared" si="982"/>
        <v>3.0425565109297663</v>
      </c>
      <c r="V332" s="158">
        <f t="shared" si="982"/>
        <v>3.3023277081690585</v>
      </c>
      <c r="W332" s="158">
        <f t="shared" si="977"/>
        <v>3.313461113011813</v>
      </c>
      <c r="X332" s="158">
        <f t="shared" si="977"/>
        <v>3.4065702056059166</v>
      </c>
      <c r="Y332" s="180">
        <f t="shared" si="977"/>
        <v>3.4050090047442962</v>
      </c>
      <c r="Z332" s="181">
        <f t="shared" si="972"/>
        <v>3.34963367401736</v>
      </c>
      <c r="AA332" s="147">
        <f>+Z332/Y332-1</f>
        <v>-1.6262902873319884E-2</v>
      </c>
      <c r="AB332" s="127">
        <f>+POWER(Z332/U332,0.2)-1</f>
        <v>1.9416672350951014E-2</v>
      </c>
    </row>
    <row r="333" spans="1:28" x14ac:dyDescent="0.25">
      <c r="A333" s="133" t="s">
        <v>2</v>
      </c>
      <c r="B333" s="158">
        <f t="shared" ref="B333:H333" si="983">+B172/B11</f>
        <v>3.7905568173364723</v>
      </c>
      <c r="C333" s="158">
        <f t="shared" si="983"/>
        <v>4.1775635909714124</v>
      </c>
      <c r="D333" s="158">
        <f t="shared" si="983"/>
        <v>4.3131753037344485</v>
      </c>
      <c r="E333" s="158">
        <f t="shared" si="983"/>
        <v>4.0619352718909152</v>
      </c>
      <c r="F333" s="158">
        <f t="shared" si="983"/>
        <v>3.0640844359155643</v>
      </c>
      <c r="G333" s="158">
        <f t="shared" si="983"/>
        <v>3.2445838657344264</v>
      </c>
      <c r="H333" s="158">
        <f t="shared" si="983"/>
        <v>3.6152843089693305</v>
      </c>
      <c r="I333" s="158">
        <f t="shared" si="974"/>
        <v>3.3816871884303055</v>
      </c>
      <c r="J333" s="158">
        <f t="shared" ref="J333" si="984">+J172/J11</f>
        <v>3.4704667955795947</v>
      </c>
      <c r="K333" s="180">
        <f t="shared" si="975"/>
        <v>3.5752822563846181</v>
      </c>
      <c r="L333" s="181"/>
      <c r="M333" s="127"/>
      <c r="N333" s="2"/>
      <c r="O333" s="133" t="s">
        <v>2</v>
      </c>
      <c r="P333" s="158">
        <f t="shared" ref="P333:V333" si="985">+P172/P11</f>
        <v>3.7071758876820153</v>
      </c>
      <c r="Q333" s="158">
        <f t="shared" si="985"/>
        <v>3.8299277902598878</v>
      </c>
      <c r="R333" s="158">
        <f t="shared" si="985"/>
        <v>4.1264613529539957</v>
      </c>
      <c r="S333" s="158">
        <f t="shared" si="985"/>
        <v>3.9855735512387658</v>
      </c>
      <c r="T333" s="158">
        <f t="shared" si="985"/>
        <v>3.5229447603480555</v>
      </c>
      <c r="U333" s="158">
        <f t="shared" si="985"/>
        <v>3.0584473740107749</v>
      </c>
      <c r="V333" s="158">
        <f t="shared" si="985"/>
        <v>3.3317450081273514</v>
      </c>
      <c r="W333" s="158">
        <f t="shared" si="977"/>
        <v>3.2919319004829921</v>
      </c>
      <c r="X333" s="158">
        <f t="shared" ref="X333:Y333" si="986">+X172/X11</f>
        <v>3.414369812660639</v>
      </c>
      <c r="Y333" s="180">
        <f t="shared" si="986"/>
        <v>3.4125966829287302</v>
      </c>
      <c r="Z333" s="181"/>
      <c r="AA333" s="147"/>
      <c r="AB333" s="127"/>
    </row>
    <row r="334" spans="1:28" x14ac:dyDescent="0.25">
      <c r="A334" s="133" t="s">
        <v>3</v>
      </c>
      <c r="B334" s="158">
        <f t="shared" ref="B334:H340" si="987">+B173/B12</f>
        <v>3.8625505650946765</v>
      </c>
      <c r="C334" s="158">
        <f t="shared" si="987"/>
        <v>3.8684108150165337</v>
      </c>
      <c r="D334" s="158">
        <f t="shared" si="987"/>
        <v>4.1876417485658379</v>
      </c>
      <c r="E334" s="158">
        <f t="shared" si="987"/>
        <v>3.925089242900528</v>
      </c>
      <c r="F334" s="158">
        <f t="shared" si="987"/>
        <v>3.0281579361333959</v>
      </c>
      <c r="G334" s="158">
        <f t="shared" si="987"/>
        <v>3.3576611923197111</v>
      </c>
      <c r="H334" s="158">
        <f t="shared" si="987"/>
        <v>3.2679405203481249</v>
      </c>
      <c r="I334" s="158">
        <f t="shared" si="974"/>
        <v>3.6405231579401733</v>
      </c>
      <c r="J334" s="158">
        <f t="shared" ref="J334:J340" si="988">+J173/J12</f>
        <v>3.512615262770832</v>
      </c>
      <c r="K334" s="180">
        <f t="shared" si="975"/>
        <v>3.6349488416242646</v>
      </c>
      <c r="L334" s="181"/>
      <c r="M334" s="127"/>
      <c r="N334" s="2"/>
      <c r="O334" s="133" t="s">
        <v>3</v>
      </c>
      <c r="P334" s="158">
        <f t="shared" ref="P334:V334" si="989">+P173/P12</f>
        <v>3.714441470532706</v>
      </c>
      <c r="Q334" s="158">
        <f t="shared" si="989"/>
        <v>3.8307107485010015</v>
      </c>
      <c r="R334" s="158">
        <f t="shared" si="989"/>
        <v>4.1539262141116176</v>
      </c>
      <c r="S334" s="158">
        <f t="shared" si="989"/>
        <v>3.9661837044768911</v>
      </c>
      <c r="T334" s="158">
        <f t="shared" si="989"/>
        <v>3.4514646659010264</v>
      </c>
      <c r="U334" s="158">
        <f t="shared" si="989"/>
        <v>3.0868396641533673</v>
      </c>
      <c r="V334" s="158">
        <f t="shared" si="989"/>
        <v>3.3235296184974015</v>
      </c>
      <c r="W334" s="158">
        <f t="shared" si="977"/>
        <v>3.3189477297235639</v>
      </c>
      <c r="X334" s="158">
        <f t="shared" ref="X334:Y340" si="990">+X173/X12</f>
        <v>3.4028597600299042</v>
      </c>
      <c r="Y334" s="180">
        <f t="shared" si="990"/>
        <v>3.4230470695351398</v>
      </c>
      <c r="Z334" s="181"/>
      <c r="AA334" s="147"/>
      <c r="AB334" s="127"/>
    </row>
    <row r="335" spans="1:28" x14ac:dyDescent="0.25">
      <c r="A335" s="133" t="s">
        <v>4</v>
      </c>
      <c r="B335" s="158">
        <f t="shared" ref="B335:F335" si="991">+B174/B13</f>
        <v>3.866781177880549</v>
      </c>
      <c r="C335" s="158">
        <f t="shared" si="991"/>
        <v>4.1061840692312552</v>
      </c>
      <c r="D335" s="158">
        <f t="shared" si="991"/>
        <v>4.0719344185586124</v>
      </c>
      <c r="E335" s="158">
        <f t="shared" si="991"/>
        <v>3.8305913079609422</v>
      </c>
      <c r="F335" s="158">
        <f t="shared" si="991"/>
        <v>2.9325160787894249</v>
      </c>
      <c r="G335" s="158">
        <f t="shared" si="987"/>
        <v>3.5457108813581897</v>
      </c>
      <c r="H335" s="158">
        <f t="shared" ref="H335" si="992">+H174/H13</f>
        <v>3.4777905377731111</v>
      </c>
      <c r="I335" s="158">
        <f t="shared" si="974"/>
        <v>3.4480865084058463</v>
      </c>
      <c r="J335" s="158">
        <f t="shared" si="988"/>
        <v>3.3298641267289213</v>
      </c>
      <c r="K335" s="180">
        <f t="shared" si="975"/>
        <v>3.6427998931338497</v>
      </c>
      <c r="L335" s="181"/>
      <c r="M335" s="127"/>
      <c r="N335" s="2"/>
      <c r="O335" s="133" t="s">
        <v>4</v>
      </c>
      <c r="P335" s="158">
        <f t="shared" ref="P335:V335" si="993">+P174/P13</f>
        <v>3.7073515697425026</v>
      </c>
      <c r="Q335" s="158">
        <f t="shared" si="993"/>
        <v>3.8489914285354221</v>
      </c>
      <c r="R335" s="158">
        <f t="shared" si="993"/>
        <v>4.1500559796781928</v>
      </c>
      <c r="S335" s="158">
        <f t="shared" si="993"/>
        <v>3.9453178467775181</v>
      </c>
      <c r="T335" s="158">
        <f t="shared" si="993"/>
        <v>3.3669395665329582</v>
      </c>
      <c r="U335" s="158">
        <f t="shared" si="993"/>
        <v>3.1391142077591696</v>
      </c>
      <c r="V335" s="158">
        <f t="shared" si="993"/>
        <v>3.3148717916427963</v>
      </c>
      <c r="W335" s="158">
        <f t="shared" si="977"/>
        <v>3.3153759348648539</v>
      </c>
      <c r="X335" s="158">
        <f t="shared" si="990"/>
        <v>3.3914063366776026</v>
      </c>
      <c r="Y335" s="180">
        <f t="shared" si="990"/>
        <v>3.4526520351642715</v>
      </c>
      <c r="Z335" s="181"/>
      <c r="AA335" s="147"/>
      <c r="AB335" s="127"/>
    </row>
    <row r="336" spans="1:28" x14ac:dyDescent="0.25">
      <c r="A336" s="133" t="s">
        <v>5</v>
      </c>
      <c r="B336" s="158">
        <f t="shared" ref="B336:F336" si="994">+B175/B14</f>
        <v>3.713334942347855</v>
      </c>
      <c r="C336" s="158">
        <f t="shared" si="994"/>
        <v>3.9978944702138772</v>
      </c>
      <c r="D336" s="158">
        <f t="shared" si="994"/>
        <v>4.3333691544427131</v>
      </c>
      <c r="E336" s="158">
        <f t="shared" si="994"/>
        <v>3.7390703381012287</v>
      </c>
      <c r="F336" s="158">
        <f t="shared" si="994"/>
        <v>2.9409690594423061</v>
      </c>
      <c r="G336" s="158">
        <f t="shared" si="987"/>
        <v>3.4508290429751942</v>
      </c>
      <c r="H336" s="158">
        <f t="shared" ref="H336" si="995">+H175/H14</f>
        <v>3.4375227712576129</v>
      </c>
      <c r="I336" s="158">
        <f t="shared" si="974"/>
        <v>3.7692032195434577</v>
      </c>
      <c r="J336" s="158">
        <f t="shared" si="988"/>
        <v>3.4167673277167019</v>
      </c>
      <c r="K336" s="180">
        <f t="shared" si="975"/>
        <v>3.3057674761710638</v>
      </c>
      <c r="L336" s="181"/>
      <c r="M336" s="127"/>
      <c r="N336" s="2"/>
      <c r="O336" s="133" t="s">
        <v>5</v>
      </c>
      <c r="P336" s="158">
        <f t="shared" ref="P336:V336" si="996">+P175/P14</f>
        <v>3.704245718703473</v>
      </c>
      <c r="Q336" s="158">
        <f t="shared" si="996"/>
        <v>3.8792495695162685</v>
      </c>
      <c r="R336" s="158">
        <f t="shared" si="996"/>
        <v>4.184042524043071</v>
      </c>
      <c r="S336" s="158">
        <f t="shared" si="996"/>
        <v>3.8888246748050608</v>
      </c>
      <c r="T336" s="158">
        <f t="shared" si="996"/>
        <v>3.2899280497071453</v>
      </c>
      <c r="U336" s="158">
        <f t="shared" si="996"/>
        <v>3.1808414961825089</v>
      </c>
      <c r="V336" s="158">
        <f t="shared" si="996"/>
        <v>3.3145869828003685</v>
      </c>
      <c r="W336" s="158">
        <f t="shared" si="977"/>
        <v>3.3395600701048744</v>
      </c>
      <c r="X336" s="158">
        <f t="shared" si="990"/>
        <v>3.3628280064668572</v>
      </c>
      <c r="Y336" s="180">
        <f t="shared" si="990"/>
        <v>3.4438699538818494</v>
      </c>
      <c r="Z336" s="181"/>
      <c r="AA336" s="147"/>
      <c r="AB336" s="127"/>
    </row>
    <row r="337" spans="1:28" x14ac:dyDescent="0.25">
      <c r="A337" s="133" t="s">
        <v>6</v>
      </c>
      <c r="B337" s="158">
        <f t="shared" ref="B337:F337" si="997">+B176/B15</f>
        <v>4.0068688291768444</v>
      </c>
      <c r="C337" s="158">
        <f t="shared" si="997"/>
        <v>4.1254321798278459</v>
      </c>
      <c r="D337" s="158">
        <f t="shared" si="997"/>
        <v>3.9983559574326275</v>
      </c>
      <c r="E337" s="158">
        <f t="shared" si="997"/>
        <v>3.7074502904835938</v>
      </c>
      <c r="F337" s="158">
        <f t="shared" si="997"/>
        <v>2.9843201905688743</v>
      </c>
      <c r="G337" s="158">
        <f t="shared" si="987"/>
        <v>3.5350391064636075</v>
      </c>
      <c r="H337" s="158">
        <f t="shared" ref="H337" si="998">+H176/H15</f>
        <v>3.1691701918892825</v>
      </c>
      <c r="I337" s="158">
        <f t="shared" si="974"/>
        <v>3.4985177728729351</v>
      </c>
      <c r="J337" s="158">
        <f t="shared" si="988"/>
        <v>3.9040422286448297</v>
      </c>
      <c r="K337" s="180">
        <f t="shared" si="975"/>
        <v>3.3841072102680254</v>
      </c>
      <c r="L337" s="181"/>
      <c r="M337" s="127"/>
      <c r="N337" s="2"/>
      <c r="O337" s="133" t="s">
        <v>6</v>
      </c>
      <c r="P337" s="158">
        <f t="shared" ref="P337:V337" si="999">+P176/P15</f>
        <v>3.7197466321240564</v>
      </c>
      <c r="Q337" s="158">
        <f t="shared" si="999"/>
        <v>3.8873398152036027</v>
      </c>
      <c r="R337" s="158">
        <f t="shared" si="999"/>
        <v>4.1745608403600309</v>
      </c>
      <c r="S337" s="158">
        <f t="shared" si="999"/>
        <v>3.8666604547897183</v>
      </c>
      <c r="T337" s="158">
        <f t="shared" si="999"/>
        <v>3.2313486623609715</v>
      </c>
      <c r="U337" s="158">
        <f t="shared" si="999"/>
        <v>3.2281591090602535</v>
      </c>
      <c r="V337" s="158">
        <f t="shared" si="999"/>
        <v>3.2820963386543425</v>
      </c>
      <c r="W337" s="158">
        <f t="shared" si="977"/>
        <v>3.3724649213438207</v>
      </c>
      <c r="X337" s="158">
        <f t="shared" si="990"/>
        <v>3.3935324843007222</v>
      </c>
      <c r="Y337" s="180">
        <f t="shared" ref="Y337:Y340" si="1000">+Y176/Y15</f>
        <v>3.4001981593274628</v>
      </c>
      <c r="Z337" s="181"/>
      <c r="AA337" s="147"/>
      <c r="AB337" s="127"/>
    </row>
    <row r="338" spans="1:28" x14ac:dyDescent="0.25">
      <c r="A338" s="133" t="s">
        <v>7</v>
      </c>
      <c r="B338" s="158">
        <f t="shared" ref="B338:F338" si="1001">+B177/B16</f>
        <v>3.6514122435797711</v>
      </c>
      <c r="C338" s="158">
        <f t="shared" si="1001"/>
        <v>4.0764850168956581</v>
      </c>
      <c r="D338" s="158">
        <f t="shared" si="1001"/>
        <v>3.8745381155969723</v>
      </c>
      <c r="E338" s="158">
        <f t="shared" si="1001"/>
        <v>3.6577318923964564</v>
      </c>
      <c r="F338" s="158">
        <f t="shared" si="1001"/>
        <v>2.7672437648134554</v>
      </c>
      <c r="G338" s="158">
        <f t="shared" si="987"/>
        <v>3.2159456309589003</v>
      </c>
      <c r="H338" s="158">
        <f t="shared" ref="H338:H340" si="1002">+H177/H16</f>
        <v>3.372074407393673</v>
      </c>
      <c r="I338" s="158">
        <f t="shared" si="974"/>
        <v>3.4540221311547334</v>
      </c>
      <c r="J338" s="158">
        <f t="shared" si="988"/>
        <v>3.3861313117453347</v>
      </c>
      <c r="K338" s="180">
        <f t="shared" si="975"/>
        <v>3.3939857077946218</v>
      </c>
      <c r="L338" s="181"/>
      <c r="M338" s="127"/>
      <c r="N338" s="2"/>
      <c r="O338" s="133" t="s">
        <v>7</v>
      </c>
      <c r="P338" s="158">
        <f t="shared" ref="P338:V340" si="1003">+P177/P16</f>
        <v>3.7095951930424422</v>
      </c>
      <c r="Q338" s="158">
        <f t="shared" si="1003"/>
        <v>3.9288072430068639</v>
      </c>
      <c r="R338" s="158">
        <f t="shared" si="1003"/>
        <v>4.15412905670778</v>
      </c>
      <c r="S338" s="158">
        <f t="shared" si="1003"/>
        <v>3.8451855608758683</v>
      </c>
      <c r="T338" s="158">
        <f t="shared" si="1003"/>
        <v>3.1420389076432436</v>
      </c>
      <c r="U338" s="158">
        <f t="shared" si="1003"/>
        <v>3.2749903685951161</v>
      </c>
      <c r="V338" s="158">
        <f t="shared" si="1003"/>
        <v>3.2946957215361357</v>
      </c>
      <c r="W338" s="158">
        <f t="shared" si="977"/>
        <v>3.3799355329571554</v>
      </c>
      <c r="X338" s="158">
        <f t="shared" si="990"/>
        <v>3.3874756359638165</v>
      </c>
      <c r="Y338" s="180">
        <f t="shared" si="1000"/>
        <v>3.4010820046527215</v>
      </c>
      <c r="Z338" s="181"/>
      <c r="AA338" s="147"/>
      <c r="AB338" s="127"/>
    </row>
    <row r="339" spans="1:28" x14ac:dyDescent="0.25">
      <c r="A339" s="133" t="s">
        <v>8</v>
      </c>
      <c r="B339" s="158">
        <f t="shared" ref="B339:F339" si="1004">+B178/B17</f>
        <v>3.9528914389249588</v>
      </c>
      <c r="C339" s="158">
        <f t="shared" si="1004"/>
        <v>4.2227610733915295</v>
      </c>
      <c r="D339" s="158">
        <f t="shared" si="1004"/>
        <v>4.117448364246898</v>
      </c>
      <c r="E339" s="158">
        <f t="shared" si="1004"/>
        <v>3.4977542651209856</v>
      </c>
      <c r="F339" s="158">
        <f t="shared" si="1004"/>
        <v>3.0237933682789881</v>
      </c>
      <c r="G339" s="158">
        <f t="shared" si="987"/>
        <v>3.1141459908354618</v>
      </c>
      <c r="H339" s="158">
        <f t="shared" si="1002"/>
        <v>2.9409718195523604</v>
      </c>
      <c r="I339" s="158">
        <f t="shared" si="974"/>
        <v>3.2620560078733112</v>
      </c>
      <c r="J339" s="158">
        <f t="shared" si="988"/>
        <v>3.2973881892785992</v>
      </c>
      <c r="K339" s="180">
        <f t="shared" si="975"/>
        <v>3.1291465109232806</v>
      </c>
      <c r="L339" s="181"/>
      <c r="M339" s="127"/>
      <c r="N339" s="2"/>
      <c r="O339" s="133" t="s">
        <v>8</v>
      </c>
      <c r="P339" s="158">
        <f t="shared" ref="P339:U340" si="1005">+P178/P17</f>
        <v>3.722538117550946</v>
      </c>
      <c r="Q339" s="158">
        <f t="shared" si="1005"/>
        <v>3.9492254747341802</v>
      </c>
      <c r="R339" s="158">
        <f t="shared" si="1005"/>
        <v>4.1455222699496197</v>
      </c>
      <c r="S339" s="158">
        <f t="shared" si="1005"/>
        <v>3.7925390184934371</v>
      </c>
      <c r="T339" s="158">
        <f t="shared" si="1005"/>
        <v>3.1042108808479378</v>
      </c>
      <c r="U339" s="158">
        <f t="shared" si="1005"/>
        <v>3.2803131600397619</v>
      </c>
      <c r="V339" s="158">
        <f t="shared" si="1003"/>
        <v>3.2870430456327355</v>
      </c>
      <c r="W339" s="158">
        <f t="shared" si="977"/>
        <v>3.4100941914593821</v>
      </c>
      <c r="X339" s="158">
        <f t="shared" si="990"/>
        <v>3.3896149321123095</v>
      </c>
      <c r="Y339" s="180">
        <f t="shared" si="1000"/>
        <v>3.3884424883750754</v>
      </c>
      <c r="Z339" s="181"/>
      <c r="AA339" s="147"/>
      <c r="AB339" s="127"/>
    </row>
    <row r="340" spans="1:28" x14ac:dyDescent="0.25">
      <c r="A340" s="133" t="s">
        <v>9</v>
      </c>
      <c r="B340" s="158">
        <f t="shared" ref="B340:F341" si="1006">+B179/B18</f>
        <v>3.4677647248799</v>
      </c>
      <c r="C340" s="158">
        <f t="shared" si="1006"/>
        <v>4.2286024642975049</v>
      </c>
      <c r="D340" s="158">
        <f t="shared" si="1006"/>
        <v>3.8211566979733074</v>
      </c>
      <c r="E340" s="158">
        <f t="shared" si="1006"/>
        <v>3.5786638677928178</v>
      </c>
      <c r="F340" s="158">
        <f t="shared" si="1006"/>
        <v>3.0895085883758289</v>
      </c>
      <c r="G340" s="158">
        <f t="shared" si="987"/>
        <v>3.0851762149437514</v>
      </c>
      <c r="H340" s="158">
        <f t="shared" si="1002"/>
        <v>3.318479709888225</v>
      </c>
      <c r="I340" s="158">
        <f t="shared" si="974"/>
        <v>3.2489489543674783</v>
      </c>
      <c r="J340" s="158">
        <f t="shared" si="988"/>
        <v>3.1777767411484814</v>
      </c>
      <c r="K340" s="180">
        <f t="shared" si="975"/>
        <v>3.6296216911370704</v>
      </c>
      <c r="L340" s="181"/>
      <c r="M340" s="127"/>
      <c r="N340" s="2"/>
      <c r="O340" s="133" t="s">
        <v>9</v>
      </c>
      <c r="P340" s="158">
        <f t="shared" ref="P340:T340" si="1007">+P179/P18</f>
        <v>3.7159306664555176</v>
      </c>
      <c r="Q340" s="158">
        <f t="shared" si="1007"/>
        <v>4.0214582309830345</v>
      </c>
      <c r="R340" s="158">
        <f t="shared" si="1007"/>
        <v>4.1109937797367024</v>
      </c>
      <c r="S340" s="158">
        <f t="shared" si="1007"/>
        <v>3.7731582399618944</v>
      </c>
      <c r="T340" s="158">
        <f t="shared" si="1007"/>
        <v>3.0710545100367579</v>
      </c>
      <c r="U340" s="158">
        <f t="shared" si="1005"/>
        <v>3.2786572806722418</v>
      </c>
      <c r="V340" s="158">
        <f t="shared" si="1003"/>
        <v>3.3073993635710499</v>
      </c>
      <c r="W340" s="158">
        <f t="shared" si="977"/>
        <v>3.4036254194820001</v>
      </c>
      <c r="X340" s="158">
        <f t="shared" si="990"/>
        <v>3.3840818447103334</v>
      </c>
      <c r="Y340" s="180">
        <f t="shared" si="1000"/>
        <v>3.4277272101481469</v>
      </c>
      <c r="Z340" s="181"/>
      <c r="AA340" s="147"/>
      <c r="AB340" s="127"/>
    </row>
    <row r="341" spans="1:28" ht="25.5" x14ac:dyDescent="0.25">
      <c r="A341" s="134" t="s">
        <v>13</v>
      </c>
      <c r="B341" s="182">
        <f t="shared" si="1006"/>
        <v>3.7159306664555176</v>
      </c>
      <c r="C341" s="182">
        <f t="shared" si="1006"/>
        <v>4.0214582309830345</v>
      </c>
      <c r="D341" s="182">
        <f t="shared" si="1006"/>
        <v>4.1109937797367024</v>
      </c>
      <c r="E341" s="182">
        <f t="shared" si="1006"/>
        <v>3.7731582399618944</v>
      </c>
      <c r="F341" s="182">
        <f t="shared" si="1006"/>
        <v>3.0710545100367579</v>
      </c>
      <c r="G341" s="182">
        <f t="shared" ref="G341:H341" si="1008">+G180/G19</f>
        <v>3.2786572806722418</v>
      </c>
      <c r="H341" s="182">
        <f t="shared" si="1008"/>
        <v>3.3073993635710499</v>
      </c>
      <c r="I341" s="182">
        <f t="shared" ref="I341" si="1009">+I180/I19</f>
        <v>3.4036254194820001</v>
      </c>
      <c r="J341" s="182">
        <f t="shared" ref="J341:K341" si="1010">+J180/J19</f>
        <v>3.3840818447103334</v>
      </c>
      <c r="K341" s="183">
        <f t="shared" si="1010"/>
        <v>3.4277272101481469</v>
      </c>
      <c r="L341" s="183"/>
      <c r="M341" s="137"/>
      <c r="N341" s="3"/>
      <c r="O341" s="134" t="s">
        <v>14</v>
      </c>
      <c r="P341" s="182">
        <f t="shared" ref="P341:V341" si="1011">+P180/P19</f>
        <v>3.6983929355879339</v>
      </c>
      <c r="Q341" s="182">
        <f t="shared" si="1011"/>
        <v>3.8505199640776109</v>
      </c>
      <c r="R341" s="182">
        <f t="shared" si="1011"/>
        <v>4.1346094862487028</v>
      </c>
      <c r="S341" s="182">
        <f t="shared" si="1011"/>
        <v>3.9338129814251559</v>
      </c>
      <c r="T341" s="182">
        <f t="shared" si="1011"/>
        <v>3.3917279854049975</v>
      </c>
      <c r="U341" s="182">
        <f t="shared" si="1011"/>
        <v>3.146229882058956</v>
      </c>
      <c r="V341" s="182">
        <f t="shared" si="1011"/>
        <v>3.30359828104688</v>
      </c>
      <c r="W341" s="182">
        <f t="shared" ref="W341:X341" si="1012">+W180/W19</f>
        <v>3.338714398819342</v>
      </c>
      <c r="X341" s="182">
        <f t="shared" si="1012"/>
        <v>3.3928096602528104</v>
      </c>
      <c r="Y341" s="183">
        <f t="shared" ref="Y341:Z341" si="1013">+Y180/Y19</f>
        <v>3.4111700047999003</v>
      </c>
      <c r="Z341" s="183">
        <f t="shared" si="1013"/>
        <v>3.3865943224056889</v>
      </c>
      <c r="AA341" s="149">
        <f>+Z341/Y341-1</f>
        <v>-7.2044730575229199E-3</v>
      </c>
      <c r="AB341" s="156">
        <f>+POWER(Z341/U341,0.2)-1</f>
        <v>1.4832915542974723E-2</v>
      </c>
    </row>
    <row r="342" spans="1:28" ht="25.5" x14ac:dyDescent="0.25">
      <c r="A342" s="135" t="s">
        <v>15</v>
      </c>
      <c r="B342" s="138">
        <f>+B341/B$485</f>
        <v>1.0724071195659</v>
      </c>
      <c r="C342" s="138">
        <f t="shared" ref="C342:F342" si="1014">+C341/C$485</f>
        <v>1.0661159269849725</v>
      </c>
      <c r="D342" s="138">
        <f t="shared" si="1014"/>
        <v>1.0806023430637828</v>
      </c>
      <c r="E342" s="138">
        <f t="shared" si="1014"/>
        <v>1.1095911213564091</v>
      </c>
      <c r="F342" s="138">
        <f t="shared" si="1014"/>
        <v>1.1169008813297878</v>
      </c>
      <c r="G342" s="138">
        <f t="shared" ref="G342:H342" si="1015">+G341/G$485</f>
        <v>1.0718926750253246</v>
      </c>
      <c r="H342" s="138">
        <f t="shared" si="1015"/>
        <v>1.0181334590181235</v>
      </c>
      <c r="I342" s="138">
        <f t="shared" ref="I342" si="1016">+I341/I$485</f>
        <v>0.96293194133647164</v>
      </c>
      <c r="J342" s="138">
        <f t="shared" ref="J342:K342" si="1017">+J341/J$485</f>
        <v>0.95311783775121861</v>
      </c>
      <c r="K342" s="139">
        <f t="shared" si="1017"/>
        <v>0.95656844349742687</v>
      </c>
      <c r="L342" s="139"/>
      <c r="M342" s="140"/>
      <c r="N342" s="3"/>
      <c r="O342" s="135" t="s">
        <v>15</v>
      </c>
      <c r="P342" s="138">
        <f t="shared" ref="P342:U342" si="1018">+P341/P$485</f>
        <v>1.0848220551101444</v>
      </c>
      <c r="Q342" s="138">
        <f t="shared" si="1018"/>
        <v>1.0649047598204933</v>
      </c>
      <c r="R342" s="138">
        <f t="shared" si="1018"/>
        <v>1.0713883130458528</v>
      </c>
      <c r="S342" s="138">
        <f t="shared" si="1018"/>
        <v>1.0957976024862808</v>
      </c>
      <c r="T342" s="138">
        <f t="shared" si="1018"/>
        <v>1.1298430718932959</v>
      </c>
      <c r="U342" s="138">
        <f t="shared" si="1018"/>
        <v>1.0858211567068288</v>
      </c>
      <c r="V342" s="138">
        <f t="shared" ref="V342:W342" si="1019">+V341/V$485</f>
        <v>1.0499121516100167</v>
      </c>
      <c r="W342" s="138">
        <f t="shared" si="1019"/>
        <v>0.98063933804590253</v>
      </c>
      <c r="X342" s="138">
        <f t="shared" ref="X342:Y342" si="1020">+X341/X$485</f>
        <v>0.95722925075967136</v>
      </c>
      <c r="Y342" s="139">
        <f t="shared" si="1020"/>
        <v>0.95464238055367612</v>
      </c>
      <c r="Z342" s="139">
        <f t="shared" ref="Z342" si="1021">+Z341/Z$485</f>
        <v>0.95234549841708882</v>
      </c>
      <c r="AA342" s="148"/>
      <c r="AB342" s="140"/>
    </row>
    <row r="343" spans="1:28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022">+D341/C341-1</f>
        <v>2.2264448269995185E-2</v>
      </c>
      <c r="E343" s="142">
        <f t="shared" ref="E343" si="1023">+E341/D341-1</f>
        <v>-8.217855775895766E-2</v>
      </c>
      <c r="F343" s="142">
        <f t="shared" ref="F343:K343" si="1024">+F341/E341-1</f>
        <v>-0.18607852766128019</v>
      </c>
      <c r="G343" s="142">
        <f t="shared" si="1024"/>
        <v>6.7599832551653138E-2</v>
      </c>
      <c r="H343" s="142">
        <f t="shared" si="1024"/>
        <v>8.7664188228038231E-3</v>
      </c>
      <c r="I343" s="142">
        <f t="shared" si="1024"/>
        <v>2.9094175009773737E-2</v>
      </c>
      <c r="J343" s="142">
        <f t="shared" si="1024"/>
        <v>-5.7419875465147818E-3</v>
      </c>
      <c r="K343" s="143">
        <f t="shared" si="1024"/>
        <v>1.2897254688457371E-2</v>
      </c>
      <c r="L343" s="143"/>
      <c r="M343" s="145"/>
      <c r="N343" s="2"/>
      <c r="O343" s="136" t="s">
        <v>12</v>
      </c>
      <c r="P343" s="141"/>
      <c r="Q343" s="142">
        <f>+Q341/P341-1</f>
        <v>4.1133279005004741E-2</v>
      </c>
      <c r="R343" s="142">
        <f t="shared" ref="R343" si="1025">+R341/Q341-1</f>
        <v>7.3779521940264825E-2</v>
      </c>
      <c r="S343" s="142">
        <f t="shared" ref="S343" si="1026">+S341/R341-1</f>
        <v>-4.8564805332009242E-2</v>
      </c>
      <c r="T343" s="142">
        <f t="shared" ref="T343" si="1027">+T341/S341-1</f>
        <v>-0.13780141521211053</v>
      </c>
      <c r="U343" s="142">
        <f t="shared" ref="U343:Z343" si="1028">+U341/T341-1</f>
        <v>-7.2381424572503628E-2</v>
      </c>
      <c r="V343" s="142">
        <f t="shared" si="1028"/>
        <v>5.0018086690136965E-2</v>
      </c>
      <c r="W343" s="142">
        <f t="shared" si="1028"/>
        <v>1.0629657356927114E-2</v>
      </c>
      <c r="X343" s="142">
        <f t="shared" si="1028"/>
        <v>1.6202422541022887E-2</v>
      </c>
      <c r="Y343" s="143">
        <f t="shared" si="1028"/>
        <v>5.4115457056680416E-3</v>
      </c>
      <c r="Z343" s="143">
        <f t="shared" si="1028"/>
        <v>-7.2044730575229199E-3</v>
      </c>
      <c r="AA343" s="144"/>
      <c r="AB343" s="145"/>
    </row>
    <row r="344" spans="1:28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8" ht="15.75" thickBot="1" x14ac:dyDescent="0.3">
      <c r="A345" s="285" t="s">
        <v>84</v>
      </c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7"/>
      <c r="N345" s="2"/>
      <c r="O345" s="285" t="s">
        <v>85</v>
      </c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7"/>
    </row>
    <row r="346" spans="1:28" ht="38.25" x14ac:dyDescent="0.25">
      <c r="A346" s="128"/>
      <c r="B346" s="129">
        <v>2016</v>
      </c>
      <c r="C346" s="129">
        <f>+B346+1</f>
        <v>2017</v>
      </c>
      <c r="D346" s="129">
        <f t="shared" ref="D346" si="1029">+C346+1</f>
        <v>2018</v>
      </c>
      <c r="E346" s="129">
        <f t="shared" ref="E346" si="1030">+D346+1</f>
        <v>2019</v>
      </c>
      <c r="F346" s="129">
        <f t="shared" ref="F346" si="1031">+E346+1</f>
        <v>2020</v>
      </c>
      <c r="G346" s="129">
        <f t="shared" ref="G346" si="1032">+F346+1</f>
        <v>2021</v>
      </c>
      <c r="H346" s="129">
        <v>2022</v>
      </c>
      <c r="I346" s="129">
        <v>2023</v>
      </c>
      <c r="J346" s="129">
        <v>2024</v>
      </c>
      <c r="K346" s="130">
        <v>2025</v>
      </c>
      <c r="L346" s="131">
        <v>2026</v>
      </c>
      <c r="M346" s="132" t="s">
        <v>16</v>
      </c>
      <c r="N346" s="2"/>
      <c r="O346" s="128"/>
      <c r="P346" s="129">
        <v>2016</v>
      </c>
      <c r="Q346" s="129">
        <f>+P346+1</f>
        <v>2017</v>
      </c>
      <c r="R346" s="129">
        <f t="shared" ref="R346" si="1033">+Q346+1</f>
        <v>2018</v>
      </c>
      <c r="S346" s="129">
        <f t="shared" ref="S346" si="1034">+R346+1</f>
        <v>2019</v>
      </c>
      <c r="T346" s="129">
        <f t="shared" ref="T346" si="1035">+S346+1</f>
        <v>2020</v>
      </c>
      <c r="U346" s="129">
        <f t="shared" ref="U346" si="1036">+T346+1</f>
        <v>2021</v>
      </c>
      <c r="V346" s="129">
        <v>2022</v>
      </c>
      <c r="W346" s="129">
        <v>2023</v>
      </c>
      <c r="X346" s="129">
        <v>2024</v>
      </c>
      <c r="Y346" s="130">
        <v>2025</v>
      </c>
      <c r="Z346" s="131">
        <v>2026</v>
      </c>
      <c r="AA346" s="146" t="s">
        <v>16</v>
      </c>
      <c r="AB346" s="132" t="s">
        <v>21</v>
      </c>
    </row>
    <row r="347" spans="1:28" x14ac:dyDescent="0.25">
      <c r="A347" s="133" t="s">
        <v>10</v>
      </c>
      <c r="B347" s="158">
        <f>+B186/B25</f>
        <v>2.3340690688930579</v>
      </c>
      <c r="C347" s="158">
        <f t="shared" ref="C347:H349" si="1037">+C186/C25</f>
        <v>4.1123483047666705</v>
      </c>
      <c r="D347" s="158">
        <f t="shared" si="1037"/>
        <v>4.3056950776601495</v>
      </c>
      <c r="E347" s="158">
        <f t="shared" si="1037"/>
        <v>4.1935256861365229</v>
      </c>
      <c r="F347" s="158">
        <f t="shared" si="1037"/>
        <v>3.2186588921282793</v>
      </c>
      <c r="G347" s="158">
        <f t="shared" si="1037"/>
        <v>2.8958965260687917</v>
      </c>
      <c r="H347" s="158">
        <f t="shared" si="1037"/>
        <v>3.3800543039553825</v>
      </c>
      <c r="I347" s="158">
        <f t="shared" ref="I347:J347" si="1038">+I186/I25</f>
        <v>3.7967192023158574</v>
      </c>
      <c r="J347" s="158">
        <f t="shared" si="1038"/>
        <v>3.6680386713889153</v>
      </c>
      <c r="K347" s="180">
        <f t="shared" ref="K347:L350" si="1039">+K186/K25</f>
        <v>4.1397606683224204</v>
      </c>
      <c r="L347" s="181">
        <f t="shared" si="1039"/>
        <v>4.2387883556254913</v>
      </c>
      <c r="M347" s="127">
        <f>+L347/K347-1</f>
        <v>2.3921114102279928E-2</v>
      </c>
      <c r="N347" s="2"/>
      <c r="O347" s="133" t="s">
        <v>10</v>
      </c>
      <c r="P347" s="158">
        <f>+P186/P25</f>
        <v>2.9851514008944529</v>
      </c>
      <c r="Q347" s="158">
        <f t="shared" ref="Q347:X358" si="1040">+Q186/Q25</f>
        <v>3.9582056381763828</v>
      </c>
      <c r="R347" s="158">
        <f t="shared" si="1040"/>
        <v>4.1457894708208904</v>
      </c>
      <c r="S347" s="158">
        <f t="shared" si="1040"/>
        <v>4.1228277064146308</v>
      </c>
      <c r="T347" s="158">
        <f t="shared" si="1040"/>
        <v>3.7627043621856893</v>
      </c>
      <c r="U347" s="158">
        <f t="shared" si="1040"/>
        <v>3.0108190578856546</v>
      </c>
      <c r="V347" s="158">
        <f t="shared" si="1040"/>
        <v>3.281478645567466</v>
      </c>
      <c r="W347" s="158">
        <f t="shared" si="1040"/>
        <v>3.7842568467217328</v>
      </c>
      <c r="X347" s="158">
        <f t="shared" si="1040"/>
        <v>3.7841983366026852</v>
      </c>
      <c r="Y347" s="180">
        <f t="shared" ref="Y347:Z350" si="1041">+Y186/Y25</f>
        <v>3.8963609345853487</v>
      </c>
      <c r="Z347" s="181">
        <f t="shared" si="1041"/>
        <v>4.0187623935227581</v>
      </c>
      <c r="AA347" s="147">
        <f>+Z347/Y347-1</f>
        <v>3.1414301958254232E-2</v>
      </c>
      <c r="AB347" s="127">
        <f>+POWER(Z347/U347,0.2)-1</f>
        <v>5.9452608627613035E-2</v>
      </c>
    </row>
    <row r="348" spans="1:28" x14ac:dyDescent="0.25">
      <c r="A348" s="133" t="s">
        <v>11</v>
      </c>
      <c r="B348" s="158">
        <f t="shared" ref="B348:G348" si="1042">+B187/B26</f>
        <v>4.019343679364904</v>
      </c>
      <c r="C348" s="158">
        <f t="shared" si="1042"/>
        <v>4.5442397632910181</v>
      </c>
      <c r="D348" s="158">
        <f t="shared" si="1042"/>
        <v>4.3771339381523759</v>
      </c>
      <c r="E348" s="158">
        <f t="shared" si="1042"/>
        <v>4.0413934077165496</v>
      </c>
      <c r="F348" s="158">
        <f t="shared" si="1042"/>
        <v>2.9812136126282938</v>
      </c>
      <c r="G348" s="158">
        <f t="shared" si="1042"/>
        <v>2.8506476341527889</v>
      </c>
      <c r="H348" s="158">
        <f t="shared" si="1037"/>
        <v>3.8844534765568302</v>
      </c>
      <c r="I348" s="158">
        <f t="shared" ref="I348:J358" si="1043">+I187/I26</f>
        <v>3.8150384647199931</v>
      </c>
      <c r="J348" s="158">
        <f t="shared" si="1043"/>
        <v>3.8502292409577175</v>
      </c>
      <c r="K348" s="180">
        <f t="shared" ref="K348:K358" si="1044">+K187/K26</f>
        <v>4.2934733411786006</v>
      </c>
      <c r="L348" s="181">
        <f t="shared" si="1039"/>
        <v>3.9658745509809337</v>
      </c>
      <c r="M348" s="127">
        <f>+L348/K348-1</f>
        <v>-7.6301577805473864E-2</v>
      </c>
      <c r="N348" s="2"/>
      <c r="O348" s="133" t="s">
        <v>11</v>
      </c>
      <c r="P348" s="158">
        <f t="shared" ref="P348:V348" si="1045">+P187/P26</f>
        <v>3.0189016852290713</v>
      </c>
      <c r="Q348" s="158">
        <f t="shared" si="1045"/>
        <v>3.9862392742942281</v>
      </c>
      <c r="R348" s="158">
        <f t="shared" si="1045"/>
        <v>4.1359682330448244</v>
      </c>
      <c r="S348" s="158">
        <f t="shared" si="1045"/>
        <v>4.1025056038145866</v>
      </c>
      <c r="T348" s="158">
        <f t="shared" si="1045"/>
        <v>3.6727595934613744</v>
      </c>
      <c r="U348" s="158">
        <f t="shared" si="1045"/>
        <v>2.9999009947871609</v>
      </c>
      <c r="V348" s="158">
        <f t="shared" si="1045"/>
        <v>3.3530483641598132</v>
      </c>
      <c r="W348" s="158">
        <f t="shared" si="1040"/>
        <v>3.7794606488923095</v>
      </c>
      <c r="X348" s="158">
        <f t="shared" si="1040"/>
        <v>3.7859041811522807</v>
      </c>
      <c r="Y348" s="180">
        <f t="shared" ref="Y348:Y350" si="1046">+Y187/Y26</f>
        <v>3.9267271940116819</v>
      </c>
      <c r="Z348" s="181">
        <f t="shared" si="1041"/>
        <v>3.994279161459072</v>
      </c>
      <c r="AA348" s="147">
        <f>+Z348/Y348-1</f>
        <v>1.7203122119205938E-2</v>
      </c>
      <c r="AB348" s="127">
        <f>+POWER(Z348/U348,0.2)-1</f>
        <v>5.8927674522818885E-2</v>
      </c>
    </row>
    <row r="349" spans="1:28" x14ac:dyDescent="0.25">
      <c r="A349" s="133" t="s">
        <v>0</v>
      </c>
      <c r="B349" s="158">
        <f t="shared" ref="B349:G349" si="1047">+B188/B27</f>
        <v>3.9292064546189733</v>
      </c>
      <c r="C349" s="158">
        <f t="shared" si="1047"/>
        <v>3.9620586886749201</v>
      </c>
      <c r="D349" s="158">
        <f t="shared" si="1047"/>
        <v>4.4317532838378071</v>
      </c>
      <c r="E349" s="158">
        <f t="shared" si="1047"/>
        <v>4.1364914373349242</v>
      </c>
      <c r="F349" s="158">
        <f t="shared" si="1047"/>
        <v>3.1416803953871502</v>
      </c>
      <c r="G349" s="158">
        <f t="shared" si="1047"/>
        <v>2.8968819246597022</v>
      </c>
      <c r="H349" s="158">
        <f t="shared" si="1037"/>
        <v>3.9328353481193092</v>
      </c>
      <c r="I349" s="158">
        <f t="shared" si="1043"/>
        <v>3.7356060606060604</v>
      </c>
      <c r="J349" s="158">
        <f t="shared" si="1043"/>
        <v>4.4057609435246086</v>
      </c>
      <c r="K349" s="180">
        <f t="shared" si="1044"/>
        <v>4.3941829314963643</v>
      </c>
      <c r="L349" s="181">
        <f t="shared" si="1039"/>
        <v>4.3783224024853293</v>
      </c>
      <c r="M349" s="127">
        <f>+L349/K349-1</f>
        <v>-3.6094375810690194E-3</v>
      </c>
      <c r="N349" s="2"/>
      <c r="O349" s="133" t="s">
        <v>0</v>
      </c>
      <c r="P349" s="158">
        <f t="shared" ref="P349:V349" si="1048">+P188/P27</f>
        <v>3.1999076921801373</v>
      </c>
      <c r="Q349" s="158">
        <f t="shared" si="1048"/>
        <v>3.9884309250316319</v>
      </c>
      <c r="R349" s="158">
        <f t="shared" si="1048"/>
        <v>4.173299849772417</v>
      </c>
      <c r="S349" s="158">
        <f t="shared" si="1048"/>
        <v>4.0817015336914428</v>
      </c>
      <c r="T349" s="158">
        <f t="shared" si="1048"/>
        <v>3.5922009253139464</v>
      </c>
      <c r="U349" s="158">
        <f t="shared" si="1048"/>
        <v>2.9782389826755731</v>
      </c>
      <c r="V349" s="158">
        <f t="shared" si="1048"/>
        <v>3.450309254020663</v>
      </c>
      <c r="W349" s="158">
        <f t="shared" si="1040"/>
        <v>3.7637293784254449</v>
      </c>
      <c r="X349" s="158">
        <f t="shared" si="1040"/>
        <v>3.8249514284804285</v>
      </c>
      <c r="Y349" s="180">
        <f t="shared" si="1046"/>
        <v>3.9382364445313649</v>
      </c>
      <c r="Z349" s="181">
        <f t="shared" si="1041"/>
        <v>3.9964377370054014</v>
      </c>
      <c r="AA349" s="147">
        <f>+Z349/Y349-1</f>
        <v>1.4778516550181919E-2</v>
      </c>
      <c r="AB349" s="127">
        <f>+POWER(Z349/U349,0.2)-1</f>
        <v>6.0578213282723281E-2</v>
      </c>
    </row>
    <row r="350" spans="1:28" x14ac:dyDescent="0.25">
      <c r="A350" s="133" t="s">
        <v>1</v>
      </c>
      <c r="B350" s="158">
        <f t="shared" ref="B350:H350" si="1049">+B189/B28</f>
        <v>4.0955677671527262</v>
      </c>
      <c r="C350" s="158">
        <f t="shared" si="1049"/>
        <v>4.2326889279437605</v>
      </c>
      <c r="D350" s="158">
        <f t="shared" si="1049"/>
        <v>4.1713292000604874</v>
      </c>
      <c r="E350" s="158">
        <f t="shared" si="1049"/>
        <v>4.0441074161680808</v>
      </c>
      <c r="F350" s="158">
        <f t="shared" si="1049"/>
        <v>3.5062770803244083</v>
      </c>
      <c r="G350" s="158">
        <f t="shared" si="1049"/>
        <v>3.3608689001070826</v>
      </c>
      <c r="H350" s="158">
        <f t="shared" si="1049"/>
        <v>3.7268633556121262</v>
      </c>
      <c r="I350" s="158">
        <f t="shared" si="1043"/>
        <v>3.5949177877428999</v>
      </c>
      <c r="J350" s="158">
        <f t="shared" si="1043"/>
        <v>3.7706826817011887</v>
      </c>
      <c r="K350" s="180">
        <f t="shared" si="1044"/>
        <v>3.6684491978609621</v>
      </c>
      <c r="L350" s="181">
        <f t="shared" si="1039"/>
        <v>4.098494353826851</v>
      </c>
      <c r="M350" s="127">
        <f>+L350/K350-1</f>
        <v>0.11722805271956438</v>
      </c>
      <c r="N350" s="2"/>
      <c r="O350" s="133" t="s">
        <v>1</v>
      </c>
      <c r="P350" s="158">
        <f t="shared" ref="P350:V350" si="1050">+P189/P28</f>
        <v>3.4245524474526299</v>
      </c>
      <c r="Q350" s="158">
        <f t="shared" si="1050"/>
        <v>3.9968075030720693</v>
      </c>
      <c r="R350" s="158">
        <f t="shared" si="1050"/>
        <v>4.1683906717700978</v>
      </c>
      <c r="S350" s="158">
        <f t="shared" si="1050"/>
        <v>4.0718933818305816</v>
      </c>
      <c r="T350" s="158">
        <f t="shared" si="1050"/>
        <v>3.5501464128843336</v>
      </c>
      <c r="U350" s="158">
        <f t="shared" si="1050"/>
        <v>2.9699313641682785</v>
      </c>
      <c r="V350" s="158">
        <f t="shared" si="1050"/>
        <v>3.4827550349301877</v>
      </c>
      <c r="W350" s="158">
        <f t="shared" si="1040"/>
        <v>3.7571477540101594</v>
      </c>
      <c r="X350" s="158">
        <f t="shared" si="1040"/>
        <v>3.8366375006976279</v>
      </c>
      <c r="Y350" s="180">
        <f t="shared" si="1046"/>
        <v>3.931730417588684</v>
      </c>
      <c r="Z350" s="181">
        <f t="shared" si="1041"/>
        <v>4.0357095555541544</v>
      </c>
      <c r="AA350" s="147">
        <f>+Z350/Y350-1</f>
        <v>2.6446151419821984E-2</v>
      </c>
      <c r="AB350" s="127">
        <f>+POWER(Z350/U350,0.2)-1</f>
        <v>6.3248302600011019E-2</v>
      </c>
    </row>
    <row r="351" spans="1:28" x14ac:dyDescent="0.25">
      <c r="A351" s="133" t="s">
        <v>2</v>
      </c>
      <c r="B351" s="158">
        <f t="shared" ref="B351:H351" si="1051">+B190/B29</f>
        <v>3.9001109199124873</v>
      </c>
      <c r="C351" s="158">
        <f t="shared" si="1051"/>
        <v>4.059988959087284</v>
      </c>
      <c r="D351" s="158">
        <f t="shared" si="1051"/>
        <v>4.2563525022876041</v>
      </c>
      <c r="E351" s="158">
        <f t="shared" si="1051"/>
        <v>4.1513184046641047</v>
      </c>
      <c r="F351" s="158">
        <f t="shared" si="1051"/>
        <v>2.993429365681072</v>
      </c>
      <c r="G351" s="158">
        <f t="shared" si="1051"/>
        <v>2.1455693081512899</v>
      </c>
      <c r="H351" s="158">
        <f t="shared" si="1051"/>
        <v>3.8751807685377271</v>
      </c>
      <c r="I351" s="158">
        <f t="shared" si="1043"/>
        <v>3.7106789491641075</v>
      </c>
      <c r="J351" s="158">
        <f t="shared" ref="J351" si="1052">+J190/J29</f>
        <v>3.4665179954159697</v>
      </c>
      <c r="K351" s="180">
        <f t="shared" si="1044"/>
        <v>4</v>
      </c>
      <c r="L351" s="181"/>
      <c r="M351" s="127"/>
      <c r="N351" s="2"/>
      <c r="O351" s="133" t="s">
        <v>2</v>
      </c>
      <c r="P351" s="158">
        <f t="shared" ref="P351:V351" si="1053">+P190/P29</f>
        <v>3.4549977523205384</v>
      </c>
      <c r="Q351" s="158">
        <f t="shared" si="1053"/>
        <v>4.0112742766135714</v>
      </c>
      <c r="R351" s="158">
        <f t="shared" si="1053"/>
        <v>4.1856007666813078</v>
      </c>
      <c r="S351" s="158">
        <f t="shared" si="1053"/>
        <v>4.0638536094366726</v>
      </c>
      <c r="T351" s="158">
        <f t="shared" si="1053"/>
        <v>3.4569785491785341</v>
      </c>
      <c r="U351" s="158">
        <f t="shared" si="1053"/>
        <v>2.9003027302766946</v>
      </c>
      <c r="V351" s="158">
        <f t="shared" si="1053"/>
        <v>3.6374761348095936</v>
      </c>
      <c r="W351" s="158">
        <f t="shared" si="1040"/>
        <v>3.7432280491780272</v>
      </c>
      <c r="X351" s="158">
        <f t="shared" ref="X351:Y358" si="1054">+X190/X29</f>
        <v>3.8112676575585711</v>
      </c>
      <c r="Y351" s="180">
        <f t="shared" si="1054"/>
        <v>3.9849543996792947</v>
      </c>
      <c r="Z351" s="181"/>
      <c r="AA351" s="147"/>
      <c r="AB351" s="127"/>
    </row>
    <row r="352" spans="1:28" x14ac:dyDescent="0.25">
      <c r="A352" s="133" t="s">
        <v>3</v>
      </c>
      <c r="B352" s="158">
        <f t="shared" ref="B352:H359" si="1055">+B191/B30</f>
        <v>3.9471856970957218</v>
      </c>
      <c r="C352" s="158">
        <f t="shared" si="1055"/>
        <v>3.9277978339350179</v>
      </c>
      <c r="D352" s="158">
        <f t="shared" si="1055"/>
        <v>3.9964724039097521</v>
      </c>
      <c r="E352" s="158">
        <f t="shared" si="1055"/>
        <v>4.043112959348214</v>
      </c>
      <c r="F352" s="158">
        <f t="shared" si="1055"/>
        <v>2.8141172082614574</v>
      </c>
      <c r="G352" s="158">
        <f t="shared" si="1055"/>
        <v>3.5556083650190113</v>
      </c>
      <c r="H352" s="158">
        <f t="shared" si="1055"/>
        <v>3.7773611945341696</v>
      </c>
      <c r="I352" s="158">
        <f t="shared" si="1043"/>
        <v>3.6390112762303044</v>
      </c>
      <c r="J352" s="158">
        <f t="shared" ref="J352:J358" si="1056">+J191/J30</f>
        <v>3.7875265339128679</v>
      </c>
      <c r="K352" s="180">
        <f t="shared" si="1044"/>
        <v>3.9807425399028453</v>
      </c>
      <c r="L352" s="181"/>
      <c r="M352" s="127"/>
      <c r="N352" s="2"/>
      <c r="O352" s="133" t="s">
        <v>3</v>
      </c>
      <c r="P352" s="158">
        <f t="shared" ref="P352:V352" si="1057">+P191/P30</f>
        <v>3.458175824203392</v>
      </c>
      <c r="Q352" s="158">
        <f t="shared" si="1057"/>
        <v>4.0080978798234606</v>
      </c>
      <c r="R352" s="158">
        <f t="shared" si="1057"/>
        <v>4.1977027904717881</v>
      </c>
      <c r="S352" s="158">
        <f t="shared" si="1057"/>
        <v>4.0676958941366026</v>
      </c>
      <c r="T352" s="158">
        <f t="shared" si="1057"/>
        <v>3.3543443761158498</v>
      </c>
      <c r="U352" s="158">
        <f t="shared" si="1057"/>
        <v>2.9641178007052362</v>
      </c>
      <c r="V352" s="158">
        <f t="shared" si="1057"/>
        <v>3.6583948766792123</v>
      </c>
      <c r="W352" s="158">
        <f t="shared" si="1040"/>
        <v>3.7321537506073326</v>
      </c>
      <c r="X352" s="158">
        <f t="shared" si="1054"/>
        <v>3.8242773985720655</v>
      </c>
      <c r="Y352" s="180">
        <f t="shared" si="1054"/>
        <v>3.9967634530607699</v>
      </c>
      <c r="Z352" s="181"/>
      <c r="AA352" s="147"/>
      <c r="AB352" s="127"/>
    </row>
    <row r="353" spans="1:28" x14ac:dyDescent="0.25">
      <c r="A353" s="133" t="s">
        <v>4</v>
      </c>
      <c r="B353" s="158">
        <f t="shared" ref="B353:F353" si="1058">+B192/B31</f>
        <v>3.8533552324668316</v>
      </c>
      <c r="C353" s="158">
        <f t="shared" si="1058"/>
        <v>4.0074600769320439</v>
      </c>
      <c r="D353" s="158">
        <f t="shared" si="1058"/>
        <v>4.0120915203002037</v>
      </c>
      <c r="E353" s="158">
        <f t="shared" si="1058"/>
        <v>3.4057226705796033</v>
      </c>
      <c r="F353" s="158">
        <f t="shared" si="1058"/>
        <v>3.2448566250932735</v>
      </c>
      <c r="G353" s="158">
        <f t="shared" si="1055"/>
        <v>3.6448274154409948</v>
      </c>
      <c r="H353" s="158">
        <f t="shared" ref="H353" si="1059">+H192/H31</f>
        <v>3.4064861996339428</v>
      </c>
      <c r="I353" s="158">
        <f t="shared" si="1043"/>
        <v>3.7324376986975696</v>
      </c>
      <c r="J353" s="158">
        <f t="shared" si="1056"/>
        <v>3.8914626075446725</v>
      </c>
      <c r="K353" s="180">
        <f t="shared" si="1044"/>
        <v>4.1257167743340357</v>
      </c>
      <c r="L353" s="181"/>
      <c r="M353" s="127"/>
      <c r="N353" s="2"/>
      <c r="O353" s="133" t="s">
        <v>4</v>
      </c>
      <c r="P353" s="158">
        <f t="shared" ref="P353:V353" si="1060">+P192/P31</f>
        <v>3.4464660008012977</v>
      </c>
      <c r="Q353" s="158">
        <f t="shared" si="1060"/>
        <v>4.0180489501310239</v>
      </c>
      <c r="R353" s="158">
        <f t="shared" si="1060"/>
        <v>4.1959845488400074</v>
      </c>
      <c r="S353" s="158">
        <f t="shared" si="1060"/>
        <v>3.9969706596473706</v>
      </c>
      <c r="T353" s="158">
        <f t="shared" si="1060"/>
        <v>3.3388178458368549</v>
      </c>
      <c r="U353" s="158">
        <f t="shared" si="1060"/>
        <v>2.9985189994116577</v>
      </c>
      <c r="V353" s="158">
        <f t="shared" si="1060"/>
        <v>3.6366381411359905</v>
      </c>
      <c r="W353" s="158">
        <f t="shared" si="1040"/>
        <v>3.7666565060490891</v>
      </c>
      <c r="X353" s="158">
        <f t="shared" si="1054"/>
        <v>3.8437939168841591</v>
      </c>
      <c r="Y353" s="180">
        <f t="shared" si="1054"/>
        <v>4.0215034391347153</v>
      </c>
      <c r="Z353" s="181"/>
      <c r="AA353" s="147"/>
      <c r="AB353" s="127"/>
    </row>
    <row r="354" spans="1:28" x14ac:dyDescent="0.25">
      <c r="A354" s="133" t="s">
        <v>5</v>
      </c>
      <c r="B354" s="158">
        <f t="shared" ref="B354:F354" si="1061">+B193/B32</f>
        <v>3.8411643376455635</v>
      </c>
      <c r="C354" s="158">
        <f t="shared" si="1061"/>
        <v>4.0526669224865692</v>
      </c>
      <c r="D354" s="158">
        <f t="shared" si="1061"/>
        <v>4.2115582569481891</v>
      </c>
      <c r="E354" s="158">
        <f t="shared" si="1061"/>
        <v>3.9878739346794032</v>
      </c>
      <c r="F354" s="158">
        <f t="shared" si="1061"/>
        <v>2.7341717259323501</v>
      </c>
      <c r="G354" s="158">
        <f t="shared" si="1055"/>
        <v>3.5892696122633003</v>
      </c>
      <c r="H354" s="158">
        <f t="shared" ref="H354" si="1062">+H193/H32</f>
        <v>3.8087482609854715</v>
      </c>
      <c r="I354" s="158">
        <f t="shared" si="1043"/>
        <v>3.9322124366159596</v>
      </c>
      <c r="J354" s="158">
        <f t="shared" si="1056"/>
        <v>3.854166666666667</v>
      </c>
      <c r="K354" s="180">
        <f t="shared" si="1044"/>
        <v>4.1070376914016489</v>
      </c>
      <c r="L354" s="181"/>
      <c r="M354" s="127"/>
      <c r="N354" s="2"/>
      <c r="O354" s="133" t="s">
        <v>5</v>
      </c>
      <c r="P354" s="158">
        <f t="shared" ref="P354:V354" si="1063">+P193/P32</f>
        <v>3.4398843150274248</v>
      </c>
      <c r="Q354" s="158">
        <f t="shared" si="1063"/>
        <v>4.0445908727475492</v>
      </c>
      <c r="R354" s="158">
        <f t="shared" si="1063"/>
        <v>4.2151491434037753</v>
      </c>
      <c r="S354" s="158">
        <f t="shared" si="1063"/>
        <v>3.9708003091867692</v>
      </c>
      <c r="T354" s="158">
        <f t="shared" si="1063"/>
        <v>3.2157696536826017</v>
      </c>
      <c r="U354" s="158">
        <f t="shared" si="1063"/>
        <v>3.0766975465743664</v>
      </c>
      <c r="V354" s="158">
        <f t="shared" si="1063"/>
        <v>3.6597303037369242</v>
      </c>
      <c r="W354" s="158">
        <f t="shared" si="1040"/>
        <v>3.7781920852114177</v>
      </c>
      <c r="X354" s="158">
        <f t="shared" si="1054"/>
        <v>3.8343318075035162</v>
      </c>
      <c r="Y354" s="180">
        <f t="shared" si="1054"/>
        <v>4.0471212766654654</v>
      </c>
      <c r="Z354" s="181"/>
      <c r="AA354" s="147"/>
      <c r="AB354" s="127"/>
    </row>
    <row r="355" spans="1:28" x14ac:dyDescent="0.25">
      <c r="A355" s="133" t="s">
        <v>6</v>
      </c>
      <c r="B355" s="158">
        <f t="shared" ref="B355:F355" si="1064">+B194/B33</f>
        <v>3.893435774909622</v>
      </c>
      <c r="C355" s="158">
        <f t="shared" si="1064"/>
        <v>4.2808679058590711</v>
      </c>
      <c r="D355" s="158">
        <f t="shared" si="1064"/>
        <v>3.988826815642458</v>
      </c>
      <c r="E355" s="158">
        <f t="shared" si="1064"/>
        <v>3.4149556048834628</v>
      </c>
      <c r="F355" s="158">
        <f t="shared" si="1064"/>
        <v>3.2393359949569236</v>
      </c>
      <c r="G355" s="158">
        <f t="shared" si="1055"/>
        <v>3.7112580297275759</v>
      </c>
      <c r="H355" s="158">
        <f t="shared" ref="H355" si="1065">+H194/H33</f>
        <v>3.7324026142699429</v>
      </c>
      <c r="I355" s="158">
        <f t="shared" si="1043"/>
        <v>3.9177718832891251</v>
      </c>
      <c r="J355" s="158">
        <f t="shared" si="1056"/>
        <v>3.6939025175455544</v>
      </c>
      <c r="K355" s="180">
        <f t="shared" si="1044"/>
        <v>4.0820957095709574</v>
      </c>
      <c r="L355" s="181"/>
      <c r="M355" s="127"/>
      <c r="N355" s="2"/>
      <c r="O355" s="133" t="s">
        <v>6</v>
      </c>
      <c r="P355" s="158">
        <f t="shared" ref="P355:V355" si="1066">+P194/P33</f>
        <v>3.4416745845115155</v>
      </c>
      <c r="Q355" s="158">
        <f t="shared" si="1066"/>
        <v>4.0773943553102967</v>
      </c>
      <c r="R355" s="158">
        <f t="shared" si="1066"/>
        <v>4.1909924937447887</v>
      </c>
      <c r="S355" s="158">
        <f t="shared" si="1066"/>
        <v>3.9231150622066941</v>
      </c>
      <c r="T355" s="158">
        <f t="shared" si="1066"/>
        <v>3.205017844430071</v>
      </c>
      <c r="U355" s="158">
        <f t="shared" si="1066"/>
        <v>3.1164466675167724</v>
      </c>
      <c r="V355" s="158">
        <f t="shared" si="1066"/>
        <v>3.6604475684890021</v>
      </c>
      <c r="W355" s="158">
        <f t="shared" si="1040"/>
        <v>3.7941334254445946</v>
      </c>
      <c r="X355" s="158">
        <f t="shared" si="1054"/>
        <v>3.8124984129402497</v>
      </c>
      <c r="Y355" s="180">
        <f t="shared" si="1054"/>
        <v>4.0866634124460743</v>
      </c>
      <c r="Z355" s="181"/>
      <c r="AA355" s="147"/>
      <c r="AB355" s="127"/>
    </row>
    <row r="356" spans="1:28" x14ac:dyDescent="0.25">
      <c r="A356" s="133" t="s">
        <v>7</v>
      </c>
      <c r="B356" s="158">
        <f t="shared" ref="B356:F356" si="1067">+B195/B34</f>
        <v>3.8383197627442764</v>
      </c>
      <c r="C356" s="158">
        <f t="shared" si="1067"/>
        <v>4.0623438280859574</v>
      </c>
      <c r="D356" s="158">
        <f t="shared" si="1067"/>
        <v>3.9804958888393145</v>
      </c>
      <c r="E356" s="158">
        <f t="shared" si="1067"/>
        <v>3.663033836015714</v>
      </c>
      <c r="F356" s="158">
        <f t="shared" si="1067"/>
        <v>2.7539321584233467</v>
      </c>
      <c r="G356" s="158">
        <f t="shared" si="1055"/>
        <v>3.537488823604547</v>
      </c>
      <c r="H356" s="158">
        <f t="shared" ref="H356" si="1068">+H195/H34</f>
        <v>3.9295139918682405</v>
      </c>
      <c r="I356" s="158">
        <f t="shared" si="1043"/>
        <v>4.1690682036503359</v>
      </c>
      <c r="J356" s="158">
        <f t="shared" si="1056"/>
        <v>4.0709954350344075</v>
      </c>
      <c r="K356" s="180">
        <f t="shared" si="1044"/>
        <v>3.9201247509313002</v>
      </c>
      <c r="L356" s="181"/>
      <c r="M356" s="127"/>
      <c r="N356" s="2"/>
      <c r="O356" s="133" t="s">
        <v>7</v>
      </c>
      <c r="P356" s="158">
        <f t="shared" ref="P356:V356" si="1069">+P195/P34</f>
        <v>3.4989698278240113</v>
      </c>
      <c r="Q356" s="158">
        <f t="shared" si="1069"/>
        <v>4.0979568101921604</v>
      </c>
      <c r="R356" s="158">
        <f t="shared" si="1069"/>
        <v>4.1837794553694216</v>
      </c>
      <c r="S356" s="158">
        <f t="shared" si="1069"/>
        <v>3.8942764784179502</v>
      </c>
      <c r="T356" s="158">
        <f t="shared" si="1069"/>
        <v>3.1289644431730981</v>
      </c>
      <c r="U356" s="158">
        <f t="shared" si="1069"/>
        <v>3.1763844532246055</v>
      </c>
      <c r="V356" s="158">
        <f t="shared" si="1069"/>
        <v>3.6915132452201052</v>
      </c>
      <c r="W356" s="158">
        <f t="shared" si="1040"/>
        <v>3.8047607350748622</v>
      </c>
      <c r="X356" s="158">
        <f t="shared" si="1054"/>
        <v>3.8106998444790037</v>
      </c>
      <c r="Y356" s="180">
        <f t="shared" si="1054"/>
        <v>4.0752640370729614</v>
      </c>
      <c r="Z356" s="181"/>
      <c r="AA356" s="147"/>
      <c r="AB356" s="127"/>
    </row>
    <row r="357" spans="1:28" x14ac:dyDescent="0.25">
      <c r="A357" s="133" t="s">
        <v>8</v>
      </c>
      <c r="B357" s="158">
        <f t="shared" ref="B357:F357" si="1070">+B196/B35</f>
        <v>4.0105729389912845</v>
      </c>
      <c r="C357" s="158">
        <f t="shared" si="1070"/>
        <v>4.1924372894047179</v>
      </c>
      <c r="D357" s="158">
        <f t="shared" si="1070"/>
        <v>4.2579153042507381</v>
      </c>
      <c r="E357" s="158">
        <f t="shared" si="1070"/>
        <v>3.9786459195497441</v>
      </c>
      <c r="F357" s="158">
        <f t="shared" si="1070"/>
        <v>2.6615796884225826</v>
      </c>
      <c r="G357" s="158">
        <f t="shared" si="1055"/>
        <v>3.3722576079263979</v>
      </c>
      <c r="H357" s="158">
        <f>+H196/H35</f>
        <v>3.8417205510261456</v>
      </c>
      <c r="I357" s="158">
        <f t="shared" si="1043"/>
        <v>3.899647887323944</v>
      </c>
      <c r="J357" s="158">
        <f t="shared" si="1056"/>
        <v>3.9335446077019114</v>
      </c>
      <c r="K357" s="180">
        <f t="shared" si="1044"/>
        <v>3.6905735842196159</v>
      </c>
      <c r="L357" s="181"/>
      <c r="M357" s="127"/>
      <c r="N357" s="2"/>
      <c r="O357" s="133" t="s">
        <v>8</v>
      </c>
      <c r="P357" s="158">
        <f t="shared" ref="P357:V357" si="1071">+P196/P35</f>
        <v>3.5944966988932667</v>
      </c>
      <c r="Q357" s="158">
        <f t="shared" si="1071"/>
        <v>4.1111382225947111</v>
      </c>
      <c r="R357" s="158">
        <f t="shared" si="1071"/>
        <v>4.1885250202599114</v>
      </c>
      <c r="S357" s="158">
        <f t="shared" si="1071"/>
        <v>3.8738228667167371</v>
      </c>
      <c r="T357" s="158">
        <f t="shared" si="1071"/>
        <v>3.0396569551730428</v>
      </c>
      <c r="U357" s="158">
        <f t="shared" si="1071"/>
        <v>3.2409885227378923</v>
      </c>
      <c r="V357" s="158">
        <f t="shared" si="1071"/>
        <v>3.731370048156831</v>
      </c>
      <c r="W357" s="158">
        <f t="shared" si="1040"/>
        <v>3.8073579533828701</v>
      </c>
      <c r="X357" s="158">
        <f t="shared" si="1054"/>
        <v>3.8129974710915313</v>
      </c>
      <c r="Y357" s="180">
        <f t="shared" ref="Y357" si="1072">+Y196/Y35</f>
        <v>4.0567721332152535</v>
      </c>
      <c r="Z357" s="181"/>
      <c r="AA357" s="147"/>
      <c r="AB357" s="127"/>
    </row>
    <row r="358" spans="1:28" x14ac:dyDescent="0.25">
      <c r="A358" s="133" t="s">
        <v>9</v>
      </c>
      <c r="B358" s="158">
        <f t="shared" ref="B358:F358" si="1073">+B197/B36</f>
        <v>4.1620879120879115</v>
      </c>
      <c r="C358" s="158">
        <f t="shared" si="1073"/>
        <v>4.4688275434243172</v>
      </c>
      <c r="D358" s="158">
        <f t="shared" si="1073"/>
        <v>3.7323388080040161</v>
      </c>
      <c r="E358" s="158">
        <f t="shared" si="1073"/>
        <v>3.4651853948485707</v>
      </c>
      <c r="F358" s="158">
        <f t="shared" si="1073"/>
        <v>3.4019865614957641</v>
      </c>
      <c r="G358" s="158">
        <f t="shared" si="1055"/>
        <v>3.4618515933938125</v>
      </c>
      <c r="H358" s="158">
        <f>+H197/H36</f>
        <v>3.7822841667217122</v>
      </c>
      <c r="I358" s="158">
        <f t="shared" si="1043"/>
        <v>3.5828460038986352</v>
      </c>
      <c r="J358" s="158">
        <f t="shared" si="1056"/>
        <v>4.314113597246128</v>
      </c>
      <c r="K358" s="180">
        <f t="shared" si="1044"/>
        <v>3.7583326948126583</v>
      </c>
      <c r="L358" s="181"/>
      <c r="M358" s="127"/>
      <c r="N358" s="2"/>
      <c r="O358" s="133" t="s">
        <v>9</v>
      </c>
      <c r="P358" s="158">
        <f t="shared" ref="P358:V358" si="1074">+P197/P36</f>
        <v>3.7369851648646861</v>
      </c>
      <c r="Q358" s="158">
        <f t="shared" si="1074"/>
        <v>4.1318541352256801</v>
      </c>
      <c r="R358" s="158">
        <f t="shared" si="1074"/>
        <v>4.1307194844930697</v>
      </c>
      <c r="S358" s="158">
        <f t="shared" si="1074"/>
        <v>3.8518804933084789</v>
      </c>
      <c r="T358" s="158">
        <f t="shared" si="1074"/>
        <v>3.0350753480111781</v>
      </c>
      <c r="U358" s="158">
        <f t="shared" si="1074"/>
        <v>3.2476582707616588</v>
      </c>
      <c r="V358" s="158">
        <f t="shared" si="1074"/>
        <v>3.7571078745653419</v>
      </c>
      <c r="W358" s="158">
        <f t="shared" si="1040"/>
        <v>3.7925435139475763</v>
      </c>
      <c r="X358" s="158">
        <f t="shared" si="1054"/>
        <v>3.8679304343471017</v>
      </c>
      <c r="Y358" s="180">
        <f t="shared" ref="Y358" si="1075">+Y197/Y36</f>
        <v>4.0110178558375376</v>
      </c>
      <c r="Z358" s="181"/>
      <c r="AA358" s="147"/>
      <c r="AB358" s="127"/>
    </row>
    <row r="359" spans="1:28" ht="25.5" x14ac:dyDescent="0.25">
      <c r="A359" s="134" t="s">
        <v>13</v>
      </c>
      <c r="B359" s="182">
        <f t="shared" ref="B359:F359" si="1076">+B198/B37</f>
        <v>3.7369851648646861</v>
      </c>
      <c r="C359" s="182">
        <f t="shared" si="1076"/>
        <v>4.1318541352256801</v>
      </c>
      <c r="D359" s="182">
        <f t="shared" si="1076"/>
        <v>4.1307194844930697</v>
      </c>
      <c r="E359" s="182">
        <f t="shared" si="1076"/>
        <v>3.8518804933084789</v>
      </c>
      <c r="F359" s="182">
        <f t="shared" si="1076"/>
        <v>3.0350753480111781</v>
      </c>
      <c r="G359" s="182">
        <f t="shared" si="1055"/>
        <v>3.2476582707616588</v>
      </c>
      <c r="H359" s="182">
        <f t="shared" ref="H359" si="1077">+H198/H37</f>
        <v>3.7571078745653419</v>
      </c>
      <c r="I359" s="182">
        <f t="shared" ref="I359:J359" si="1078">+I198/I37</f>
        <v>3.7925435139475763</v>
      </c>
      <c r="J359" s="182">
        <f t="shared" si="1078"/>
        <v>3.8679304343471017</v>
      </c>
      <c r="K359" s="183">
        <f t="shared" ref="K359" si="1079">+K198/K37</f>
        <v>4.0110178558375376</v>
      </c>
      <c r="L359" s="183"/>
      <c r="M359" s="137"/>
      <c r="N359" s="3"/>
      <c r="O359" s="134" t="s">
        <v>14</v>
      </c>
      <c r="P359" s="182">
        <f t="shared" ref="P359:X359" si="1080">+P198/P37</f>
        <v>3.3742857915846103</v>
      </c>
      <c r="Q359" s="182">
        <f t="shared" si="1080"/>
        <v>4.0350845216757882</v>
      </c>
      <c r="R359" s="182">
        <f t="shared" si="1080"/>
        <v>4.175586625954895</v>
      </c>
      <c r="S359" s="182">
        <f t="shared" si="1080"/>
        <v>4.0022006979219871</v>
      </c>
      <c r="T359" s="182">
        <f t="shared" si="1080"/>
        <v>3.3429532479555628</v>
      </c>
      <c r="U359" s="182">
        <f t="shared" si="1080"/>
        <v>3.0560194311608222</v>
      </c>
      <c r="V359" s="182">
        <f t="shared" si="1080"/>
        <v>3.5791317287920372</v>
      </c>
      <c r="W359" s="182">
        <f t="shared" si="1080"/>
        <v>3.7745270068205823</v>
      </c>
      <c r="X359" s="182">
        <f t="shared" si="1080"/>
        <v>3.8206538773529597</v>
      </c>
      <c r="Y359" s="183">
        <f t="shared" ref="Y359:Z359" si="1081">+Y198/Y37</f>
        <v>3.9961795974039656</v>
      </c>
      <c r="Z359" s="183">
        <f t="shared" si="1081"/>
        <v>4.0113530071647387</v>
      </c>
      <c r="AA359" s="149">
        <f>+Z359/Y359-1</f>
        <v>3.7969789372405138E-3</v>
      </c>
      <c r="AB359" s="156">
        <f>+POWER(Z359/U359,0.2)-1</f>
        <v>5.5910124837069031E-2</v>
      </c>
    </row>
    <row r="360" spans="1:28" ht="25.5" x14ac:dyDescent="0.25">
      <c r="A360" s="135" t="s">
        <v>15</v>
      </c>
      <c r="B360" s="138">
        <f>+B359/B$485</f>
        <v>1.0784833884792859</v>
      </c>
      <c r="C360" s="138">
        <f t="shared" ref="C360" si="1082">+C359/C$485</f>
        <v>1.0953826320026254</v>
      </c>
      <c r="D360" s="138">
        <f t="shared" ref="D360" si="1083">+D359/D$485</f>
        <v>1.0857873771261988</v>
      </c>
      <c r="E360" s="138">
        <f t="shared" ref="E360" si="1084">+E359/E$485</f>
        <v>1.1327413599129088</v>
      </c>
      <c r="F360" s="138">
        <f t="shared" ref="F360:G360" si="1085">+F359/F$485</f>
        <v>1.1038157479840445</v>
      </c>
      <c r="G360" s="138">
        <f t="shared" si="1085"/>
        <v>1.0617581568943601</v>
      </c>
      <c r="H360" s="138">
        <f t="shared" ref="H360" si="1086">+H359/H$485</f>
        <v>1.1565695024217679</v>
      </c>
      <c r="I360" s="138">
        <f t="shared" ref="I360:J360" si="1087">+I359/I$485</f>
        <v>1.0729621619303742</v>
      </c>
      <c r="J360" s="138">
        <f t="shared" si="1087"/>
        <v>1.0893925328430116</v>
      </c>
      <c r="K360" s="139">
        <f t="shared" ref="K360" si="1088">+K359/K$485</f>
        <v>1.1193461066095374</v>
      </c>
      <c r="L360" s="139"/>
      <c r="M360" s="140"/>
      <c r="N360" s="3"/>
      <c r="O360" s="135" t="s">
        <v>15</v>
      </c>
      <c r="P360" s="138">
        <f t="shared" ref="P360" si="1089">+P359/P$485</f>
        <v>0.98975412042686783</v>
      </c>
      <c r="Q360" s="138">
        <f t="shared" ref="Q360" si="1090">+Q359/Q$485</f>
        <v>1.11594817154516</v>
      </c>
      <c r="R360" s="138">
        <f t="shared" ref="R360" si="1091">+R359/R$485</f>
        <v>1.0820065899905742</v>
      </c>
      <c r="S360" s="138">
        <f t="shared" ref="S360" si="1092">+S359/S$485</f>
        <v>1.1148475919317855</v>
      </c>
      <c r="T360" s="138">
        <f t="shared" ref="T360:X360" si="1093">+T359/T$485</f>
        <v>1.113595365878016</v>
      </c>
      <c r="U360" s="138">
        <f t="shared" si="1093"/>
        <v>1.0546878893318605</v>
      </c>
      <c r="V360" s="138">
        <f t="shared" si="1093"/>
        <v>1.1374790681513864</v>
      </c>
      <c r="W360" s="138">
        <f t="shared" si="1093"/>
        <v>1.1086451919079536</v>
      </c>
      <c r="X360" s="138">
        <f t="shared" si="1093"/>
        <v>1.0779389398926944</v>
      </c>
      <c r="Y360" s="139">
        <f t="shared" ref="Y360:Z360" si="1094">+Y359/Y$485</f>
        <v>1.1183618519797391</v>
      </c>
      <c r="Z360" s="139">
        <f t="shared" si="1094"/>
        <v>1.1280341296448795</v>
      </c>
      <c r="AA360" s="148"/>
      <c r="AB360" s="140"/>
    </row>
    <row r="361" spans="1:28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95">+D359/C359-1</f>
        <v>-2.7461054903588078E-4</v>
      </c>
      <c r="E361" s="142">
        <f t="shared" ref="E361" si="1096">+E359/D359-1</f>
        <v>-6.7503734453856379E-2</v>
      </c>
      <c r="F361" s="142">
        <f t="shared" ref="F361:K361" si="1097">+F359/E359-1</f>
        <v>-0.21205360517187954</v>
      </c>
      <c r="G361" s="142">
        <f t="shared" si="1097"/>
        <v>7.0042057733354701E-2</v>
      </c>
      <c r="H361" s="142">
        <f t="shared" si="1097"/>
        <v>0.15686675177317966</v>
      </c>
      <c r="I361" s="142">
        <f t="shared" si="1097"/>
        <v>9.4316268165002271E-3</v>
      </c>
      <c r="J361" s="142">
        <f t="shared" si="1097"/>
        <v>1.9877667882327588E-2</v>
      </c>
      <c r="K361" s="143">
        <f t="shared" si="1097"/>
        <v>3.699327687484355E-2</v>
      </c>
      <c r="L361" s="143"/>
      <c r="M361" s="145"/>
      <c r="N361" s="2"/>
      <c r="O361" s="136" t="s">
        <v>12</v>
      </c>
      <c r="P361" s="141"/>
      <c r="Q361" s="142">
        <f>+Q359/P359-1</f>
        <v>0.1958336581149096</v>
      </c>
      <c r="R361" s="142">
        <f t="shared" ref="R361" si="1098">+R359/Q359-1</f>
        <v>3.4820114305996075E-2</v>
      </c>
      <c r="S361" s="142">
        <f t="shared" ref="S361" si="1099">+S359/R359-1</f>
        <v>-4.1523729134288367E-2</v>
      </c>
      <c r="T361" s="142">
        <f t="shared" ref="T361" si="1100">+T359/S359-1</f>
        <v>-0.16472123707057396</v>
      </c>
      <c r="U361" s="142">
        <f t="shared" ref="U361" si="1101">+U359/T359-1</f>
        <v>-8.5832434829957505E-2</v>
      </c>
      <c r="V361" s="142">
        <f t="shared" ref="V361" si="1102">+V359/U359-1</f>
        <v>0.17117440167339248</v>
      </c>
      <c r="W361" s="142">
        <f t="shared" ref="W361" si="1103">+W359/V359-1</f>
        <v>5.4592927233357624E-2</v>
      </c>
      <c r="X361" s="142">
        <f t="shared" ref="X361:Z361" si="1104">+X359/W359-1</f>
        <v>1.2220569742652732E-2</v>
      </c>
      <c r="Y361" s="143">
        <f t="shared" si="1104"/>
        <v>4.5941277510491041E-2</v>
      </c>
      <c r="Z361" s="143">
        <f t="shared" si="1104"/>
        <v>3.7969789372405138E-3</v>
      </c>
      <c r="AA361" s="144"/>
      <c r="AB361" s="145"/>
    </row>
    <row r="362" spans="1:28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8" ht="15.75" thickBot="1" x14ac:dyDescent="0.3">
      <c r="A363" s="285" t="s">
        <v>86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7"/>
      <c r="N363" s="2"/>
      <c r="O363" s="285" t="s">
        <v>87</v>
      </c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7"/>
    </row>
    <row r="364" spans="1:28" ht="38.25" x14ac:dyDescent="0.25">
      <c r="A364" s="128"/>
      <c r="B364" s="129">
        <v>2016</v>
      </c>
      <c r="C364" s="129">
        <f>+B364+1</f>
        <v>2017</v>
      </c>
      <c r="D364" s="129">
        <f t="shared" ref="D364" si="1105">+C364+1</f>
        <v>2018</v>
      </c>
      <c r="E364" s="129">
        <f t="shared" ref="E364" si="1106">+D364+1</f>
        <v>2019</v>
      </c>
      <c r="F364" s="129">
        <f t="shared" ref="F364" si="1107">+E364+1</f>
        <v>2020</v>
      </c>
      <c r="G364" s="129">
        <f t="shared" ref="G364" si="1108">+F364+1</f>
        <v>2021</v>
      </c>
      <c r="H364" s="129">
        <v>2022</v>
      </c>
      <c r="I364" s="129">
        <v>2023</v>
      </c>
      <c r="J364" s="129">
        <v>2024</v>
      </c>
      <c r="K364" s="130">
        <v>2025</v>
      </c>
      <c r="L364" s="131">
        <v>2026</v>
      </c>
      <c r="M364" s="132" t="s">
        <v>16</v>
      </c>
      <c r="N364" s="2"/>
      <c r="O364" s="128"/>
      <c r="P364" s="129">
        <v>2016</v>
      </c>
      <c r="Q364" s="129">
        <f>+P364+1</f>
        <v>2017</v>
      </c>
      <c r="R364" s="129">
        <f t="shared" ref="R364" si="1109">+Q364+1</f>
        <v>2018</v>
      </c>
      <c r="S364" s="129">
        <f t="shared" ref="S364" si="1110">+R364+1</f>
        <v>2019</v>
      </c>
      <c r="T364" s="129">
        <f t="shared" ref="T364" si="1111">+S364+1</f>
        <v>2020</v>
      </c>
      <c r="U364" s="129">
        <f t="shared" ref="U364" si="1112">+T364+1</f>
        <v>2021</v>
      </c>
      <c r="V364" s="129">
        <v>2022</v>
      </c>
      <c r="W364" s="129">
        <v>2023</v>
      </c>
      <c r="X364" s="129">
        <v>2024</v>
      </c>
      <c r="Y364" s="130">
        <v>2025</v>
      </c>
      <c r="Z364" s="131">
        <v>2026</v>
      </c>
      <c r="AA364" s="146" t="s">
        <v>16</v>
      </c>
      <c r="AB364" s="132" t="s">
        <v>21</v>
      </c>
    </row>
    <row r="365" spans="1:28" x14ac:dyDescent="0.25">
      <c r="A365" s="133" t="s">
        <v>10</v>
      </c>
      <c r="B365" s="158">
        <f>+B204/B43</f>
        <v>2.7689021034962704</v>
      </c>
      <c r="C365" s="158">
        <f t="shared" ref="C365:H367" si="1113">+C204/C43</f>
        <v>3.0088987764182429</v>
      </c>
      <c r="D365" s="158">
        <f t="shared" si="1113"/>
        <v>3.3797752808988766</v>
      </c>
      <c r="E365" s="158">
        <f t="shared" si="1113"/>
        <v>0.45038705137227303</v>
      </c>
      <c r="F365" s="158">
        <f t="shared" si="1113"/>
        <v>1.5001198178768271</v>
      </c>
      <c r="G365" s="158">
        <f t="shared" si="1113"/>
        <v>0.95307917888563054</v>
      </c>
      <c r="H365" s="158">
        <f t="shared" si="1113"/>
        <v>1.9687367976341361</v>
      </c>
      <c r="I365" s="158">
        <f t="shared" ref="I365:J365" si="1114">+I204/I43</f>
        <v>2.8234501347708894</v>
      </c>
      <c r="J365" s="158">
        <f t="shared" si="1114"/>
        <v>2.9390681003584231</v>
      </c>
      <c r="K365" s="180">
        <f t="shared" ref="K365:L365" si="1115">+K204/K43</f>
        <v>3.7546468401486992</v>
      </c>
      <c r="L365" s="181">
        <f t="shared" si="1115"/>
        <v>3.4194528875379939</v>
      </c>
      <c r="M365" s="127">
        <f>+L365/K365-1</f>
        <v>-8.9274428962653141E-2</v>
      </c>
      <c r="N365" s="2"/>
      <c r="O365" s="133" t="s">
        <v>10</v>
      </c>
      <c r="P365" s="158">
        <f>+P204/P43</f>
        <v>3.1288654022889046</v>
      </c>
      <c r="Q365" s="158">
        <f t="shared" ref="Q365:X376" si="1116">+Q204/Q43</f>
        <v>3.0684303311163261</v>
      </c>
      <c r="R365" s="158">
        <f t="shared" si="1116"/>
        <v>3.3072416217483007</v>
      </c>
      <c r="S365" s="158">
        <f t="shared" si="1116"/>
        <v>1.7256415287679594</v>
      </c>
      <c r="T365" s="158">
        <f t="shared" si="1116"/>
        <v>0.44945540975974319</v>
      </c>
      <c r="U365" s="158">
        <f t="shared" si="1116"/>
        <v>1.2155857620089854</v>
      </c>
      <c r="V365" s="158">
        <f t="shared" si="1116"/>
        <v>1.775777414075286</v>
      </c>
      <c r="W365" s="158">
        <f t="shared" si="1116"/>
        <v>2.2224794676321737</v>
      </c>
      <c r="X365" s="158">
        <f t="shared" si="1116"/>
        <v>3.0067490191920272</v>
      </c>
      <c r="Y365" s="180">
        <f t="shared" ref="Y365" si="1117">+Y204/Y43</f>
        <v>3.4719164727341338</v>
      </c>
      <c r="Z365" s="181">
        <f>+Z204/Z43</f>
        <v>3.5258699867333401</v>
      </c>
      <c r="AA365" s="147">
        <f>+Z365/Y365-1</f>
        <v>1.5539980417996091E-2</v>
      </c>
      <c r="AB365" s="127">
        <f>+POWER(Z365/U365,0.2)-1</f>
        <v>0.23736018623665522</v>
      </c>
    </row>
    <row r="366" spans="1:28" x14ac:dyDescent="0.25">
      <c r="A366" s="133" t="s">
        <v>11</v>
      </c>
      <c r="B366" s="158">
        <f t="shared" ref="B366:G366" si="1118">+B205/B44</f>
        <v>2.6951333541119373</v>
      </c>
      <c r="C366" s="158">
        <f t="shared" si="1118"/>
        <v>3.0464584920030466</v>
      </c>
      <c r="D366" s="158">
        <f t="shared" si="1118"/>
        <v>3.4738485558157692</v>
      </c>
      <c r="E366" s="158">
        <f t="shared" si="1118"/>
        <v>0.39689975300229968</v>
      </c>
      <c r="F366" s="158">
        <f t="shared" si="1118"/>
        <v>0.91633466135458164</v>
      </c>
      <c r="G366" s="158">
        <f t="shared" si="1118"/>
        <v>1.4658782951465879</v>
      </c>
      <c r="H366" s="158">
        <f t="shared" si="1113"/>
        <v>2.0341331530922608</v>
      </c>
      <c r="I366" s="158">
        <f t="shared" ref="I366:J376" si="1119">+I205/I44</f>
        <v>2.9729729729729732</v>
      </c>
      <c r="J366" s="158">
        <f t="shared" si="1119"/>
        <v>3.0616740088105727</v>
      </c>
      <c r="K366" s="180">
        <f t="shared" ref="K366:L376" si="1120">+K205/K44</f>
        <v>4.959677419354839</v>
      </c>
      <c r="L366" s="181"/>
      <c r="M366" s="127"/>
      <c r="N366" s="2"/>
      <c r="O366" s="133" t="s">
        <v>11</v>
      </c>
      <c r="P366" s="158">
        <f t="shared" ref="P366:V366" si="1121">+P205/P44</f>
        <v>3.097277798441092</v>
      </c>
      <c r="Q366" s="158">
        <f t="shared" si="1121"/>
        <v>3.0948145103278182</v>
      </c>
      <c r="R366" s="158">
        <f t="shared" si="1121"/>
        <v>3.333333333333333</v>
      </c>
      <c r="S366" s="158">
        <f t="shared" si="1121"/>
        <v>1.4089157952669236</v>
      </c>
      <c r="T366" s="158">
        <f t="shared" si="1121"/>
        <v>0.46980378670640605</v>
      </c>
      <c r="U366" s="158">
        <f t="shared" si="1121"/>
        <v>1.2548356255056261</v>
      </c>
      <c r="V366" s="158">
        <f t="shared" si="1121"/>
        <v>1.8160441223319532</v>
      </c>
      <c r="W366" s="158">
        <f t="shared" si="1116"/>
        <v>2.259512193173713</v>
      </c>
      <c r="X366" s="158">
        <f t="shared" si="1116"/>
        <v>3.0106831318970046</v>
      </c>
      <c r="Y366" s="180">
        <f t="shared" ref="Y366:Z368" si="1122">+Y205/Y44</f>
        <v>3.543617227351973</v>
      </c>
      <c r="Z366" s="181">
        <f>+Z205/Z44</f>
        <v>3.4494249166935402</v>
      </c>
      <c r="AA366" s="147">
        <f>+Z366/Y366-1</f>
        <v>-2.6580836646631689E-2</v>
      </c>
      <c r="AB366" s="127">
        <f>+POWER(Z366/U366,0.2)-1</f>
        <v>0.22414248619434263</v>
      </c>
    </row>
    <row r="367" spans="1:28" x14ac:dyDescent="0.25">
      <c r="A367" s="133" t="s">
        <v>0</v>
      </c>
      <c r="B367" s="158">
        <f t="shared" ref="B367:G367" si="1123">+B206/B45</f>
        <v>3.1577278731836196</v>
      </c>
      <c r="C367" s="158">
        <f t="shared" si="1123"/>
        <v>2.9478138222849082</v>
      </c>
      <c r="D367" s="158">
        <f t="shared" si="1123"/>
        <v>3.7866666666666666</v>
      </c>
      <c r="E367" s="158">
        <f t="shared" si="1123"/>
        <v>0.37147482320865638</v>
      </c>
      <c r="F367" s="158">
        <f t="shared" si="1123"/>
        <v>1.5316600114090131</v>
      </c>
      <c r="G367" s="158">
        <f t="shared" si="1123"/>
        <v>1.5232541601479164</v>
      </c>
      <c r="H367" s="158">
        <f t="shared" si="1113"/>
        <v>1.7562701101664218</v>
      </c>
      <c r="I367" s="158">
        <f t="shared" si="1119"/>
        <v>2.7134404057480981</v>
      </c>
      <c r="J367" s="158">
        <f t="shared" si="1119"/>
        <v>4.0909090909090908</v>
      </c>
      <c r="K367" s="180">
        <f t="shared" si="1120"/>
        <v>4</v>
      </c>
      <c r="L367" s="181">
        <f t="shared" si="1120"/>
        <v>3.3890746934225193</v>
      </c>
      <c r="M367" s="127">
        <f t="shared" ref="M367" si="1124">+L367/K367-1</f>
        <v>-0.15273132664437017</v>
      </c>
      <c r="N367" s="2"/>
      <c r="O367" s="133" t="s">
        <v>0</v>
      </c>
      <c r="P367" s="158">
        <f t="shared" ref="P367:V367" si="1125">+P206/P45</f>
        <v>3.0880954046886044</v>
      </c>
      <c r="Q367" s="158">
        <f t="shared" si="1125"/>
        <v>3.0742313999273376</v>
      </c>
      <c r="R367" s="158">
        <f t="shared" si="1125"/>
        <v>3.4221465417939601</v>
      </c>
      <c r="S367" s="158">
        <f t="shared" si="1125"/>
        <v>1.1724055044768946</v>
      </c>
      <c r="T367" s="158">
        <f t="shared" si="1125"/>
        <v>0.50258078391311367</v>
      </c>
      <c r="U367" s="158">
        <f t="shared" si="1125"/>
        <v>1.2676548734442734</v>
      </c>
      <c r="V367" s="158">
        <f t="shared" si="1125"/>
        <v>1.853175987085969</v>
      </c>
      <c r="W367" s="158">
        <f t="shared" si="1116"/>
        <v>2.3834581393779932</v>
      </c>
      <c r="X367" s="158">
        <f t="shared" si="1116"/>
        <v>3.0924324636342648</v>
      </c>
      <c r="Y367" s="180">
        <f t="shared" si="1122"/>
        <v>3.5340262796626787</v>
      </c>
      <c r="Z367" s="181">
        <f t="shared" si="1122"/>
        <v>3.4172661870503593</v>
      </c>
      <c r="AA367" s="147">
        <f>+Z367/Y367-1</f>
        <v>-3.3038829757503718E-2</v>
      </c>
      <c r="AB367" s="127">
        <f>+POWER(Z367/U367,0.2)-1</f>
        <v>0.21937014001678867</v>
      </c>
    </row>
    <row r="368" spans="1:28" x14ac:dyDescent="0.25">
      <c r="A368" s="133" t="s">
        <v>1</v>
      </c>
      <c r="B368" s="158">
        <f t="shared" ref="B368:H368" si="1126">+B207/B46</f>
        <v>2.658599739661673</v>
      </c>
      <c r="C368" s="158">
        <f t="shared" si="1126"/>
        <v>3.1627906976744189</v>
      </c>
      <c r="D368" s="158">
        <f t="shared" si="1126"/>
        <v>3.4922766957689726</v>
      </c>
      <c r="E368" s="158">
        <f t="shared" si="1126"/>
        <v>0.47238068735216365</v>
      </c>
      <c r="F368" s="158">
        <f t="shared" si="1126"/>
        <v>1.2892500923531585</v>
      </c>
      <c r="G368" s="158">
        <f t="shared" si="1126"/>
        <v>1.8614379084967319</v>
      </c>
      <c r="H368" s="158">
        <f t="shared" si="1126"/>
        <v>2.9529175818928466</v>
      </c>
      <c r="I368" s="158">
        <f t="shared" si="1119"/>
        <v>3.1791156462585035</v>
      </c>
      <c r="J368" s="158">
        <f t="shared" si="1119"/>
        <v>5.0960978450786261</v>
      </c>
      <c r="K368" s="180">
        <f t="shared" si="1120"/>
        <v>3.7446197991391683</v>
      </c>
      <c r="L368" s="181">
        <f t="shared" si="1120"/>
        <v>3.1276297335203367</v>
      </c>
      <c r="M368" s="127">
        <f t="shared" ref="M368" si="1127">+L368/K368-1</f>
        <v>-0.16476707882617836</v>
      </c>
      <c r="N368" s="2"/>
      <c r="O368" s="133" t="s">
        <v>1</v>
      </c>
      <c r="P368" s="158">
        <f t="shared" ref="P368:V368" si="1128">+P207/P46</f>
        <v>3.0991299987089267</v>
      </c>
      <c r="Q368" s="158">
        <f t="shared" si="1128"/>
        <v>3.1432600131903454</v>
      </c>
      <c r="R368" s="158">
        <f t="shared" si="1128"/>
        <v>3.4500405350628292</v>
      </c>
      <c r="S368" s="158">
        <f t="shared" si="1128"/>
        <v>1.0022781910407934</v>
      </c>
      <c r="T368" s="158">
        <f t="shared" si="1128"/>
        <v>0.53614337204645568</v>
      </c>
      <c r="U368" s="158">
        <f t="shared" si="1128"/>
        <v>1.2984654109638021</v>
      </c>
      <c r="V368" s="158">
        <f t="shared" si="1128"/>
        <v>1.9023899850720725</v>
      </c>
      <c r="W368" s="158">
        <f t="shared" si="1116"/>
        <v>2.3826112823821237</v>
      </c>
      <c r="X368" s="158">
        <f t="shared" si="1116"/>
        <v>3.2809743327073022</v>
      </c>
      <c r="Y368" s="180">
        <f t="shared" si="1122"/>
        <v>3.3564474329340896</v>
      </c>
      <c r="Z368" s="181">
        <f t="shared" si="1122"/>
        <v>3.3726657090088241</v>
      </c>
      <c r="AA368" s="147">
        <f>+Z368/Y368-1</f>
        <v>4.8319767846198847E-3</v>
      </c>
      <c r="AB368" s="127">
        <f>+POWER(Z368/U368,0.2)-1</f>
        <v>0.21034333323462673</v>
      </c>
    </row>
    <row r="369" spans="1:28" x14ac:dyDescent="0.25">
      <c r="A369" s="133" t="s">
        <v>2</v>
      </c>
      <c r="B369" s="158">
        <f t="shared" ref="B369:H369" si="1129">+B208/B47</f>
        <v>3.3824441170392197</v>
      </c>
      <c r="C369" s="158">
        <f t="shared" si="1129"/>
        <v>3.2817337461300307</v>
      </c>
      <c r="D369" s="158">
        <f t="shared" si="1129"/>
        <v>3.0403905903240127</v>
      </c>
      <c r="E369" s="158">
        <f t="shared" si="1129"/>
        <v>0.61282628859149335</v>
      </c>
      <c r="F369" s="158">
        <f t="shared" si="1129"/>
        <v>1.0673807448000996</v>
      </c>
      <c r="G369" s="158">
        <f t="shared" si="1129"/>
        <v>1.1410880141530297</v>
      </c>
      <c r="H369" s="158">
        <f t="shared" si="1129"/>
        <v>3.0910567953198518</v>
      </c>
      <c r="I369" s="158">
        <f t="shared" si="1119"/>
        <v>2.981987991994663</v>
      </c>
      <c r="J369" s="158">
        <f t="shared" ref="J369" si="1130">+J208/J47</f>
        <v>3.1374243733794294</v>
      </c>
      <c r="K369" s="180">
        <f t="shared" si="1120"/>
        <v>3.4276206322795337</v>
      </c>
      <c r="L369" s="181"/>
      <c r="M369" s="127"/>
      <c r="N369" s="2"/>
      <c r="O369" s="133" t="s">
        <v>2</v>
      </c>
      <c r="P369" s="158">
        <f t="shared" ref="P369:V369" si="1131">+P208/P47</f>
        <v>3.0923689648758415</v>
      </c>
      <c r="Q369" s="158">
        <f t="shared" si="1131"/>
        <v>3.1355782728665367</v>
      </c>
      <c r="R369" s="158">
        <f t="shared" si="1131"/>
        <v>3.415954002995603</v>
      </c>
      <c r="S369" s="158">
        <f t="shared" si="1131"/>
        <v>0.88882869216599847</v>
      </c>
      <c r="T369" s="158">
        <f t="shared" si="1131"/>
        <v>0.55955169582802966</v>
      </c>
      <c r="U369" s="158">
        <f t="shared" si="1131"/>
        <v>1.3099381143065161</v>
      </c>
      <c r="V369" s="158">
        <f t="shared" si="1131"/>
        <v>2.0806174212006292</v>
      </c>
      <c r="W369" s="158">
        <f t="shared" si="1116"/>
        <v>2.367629209317899</v>
      </c>
      <c r="X369" s="158">
        <f t="shared" ref="X369:Y376" si="1132">+X208/X47</f>
        <v>3.2973474955017705</v>
      </c>
      <c r="Y369" s="180">
        <f t="shared" si="1132"/>
        <v>3.3801145091467677</v>
      </c>
      <c r="Z369" s="181"/>
      <c r="AA369" s="147"/>
      <c r="AB369" s="127"/>
    </row>
    <row r="370" spans="1:28" x14ac:dyDescent="0.25">
      <c r="A370" s="133" t="s">
        <v>3</v>
      </c>
      <c r="B370" s="158">
        <f t="shared" ref="B370:H377" si="1133">+B209/B48</f>
        <v>2.9457872277689958</v>
      </c>
      <c r="C370" s="158">
        <f t="shared" si="1133"/>
        <v>3.5198135198135199</v>
      </c>
      <c r="D370" s="158">
        <f t="shared" si="1133"/>
        <v>3.3831131533601377</v>
      </c>
      <c r="E370" s="158">
        <f t="shared" si="1133"/>
        <v>0.4396163965034372</v>
      </c>
      <c r="F370" s="158">
        <f t="shared" si="1133"/>
        <v>0.82738944365192579</v>
      </c>
      <c r="G370" s="158">
        <f t="shared" si="1133"/>
        <v>2.9359745313052703</v>
      </c>
      <c r="H370" s="158">
        <f t="shared" si="1133"/>
        <v>1.3058149466551887</v>
      </c>
      <c r="I370" s="158">
        <f t="shared" si="1119"/>
        <v>3.7709497206703912</v>
      </c>
      <c r="J370" s="158">
        <f t="shared" ref="J370:J376" si="1134">+J209/J48</f>
        <v>3.4523809523809526</v>
      </c>
      <c r="K370" s="180">
        <f t="shared" si="1120"/>
        <v>3.5441176470588234</v>
      </c>
      <c r="L370" s="181"/>
      <c r="M370" s="127"/>
      <c r="N370" s="2"/>
      <c r="O370" s="133" t="s">
        <v>3</v>
      </c>
      <c r="P370" s="158">
        <f t="shared" ref="P370:V370" si="1135">+P209/P48</f>
        <v>3.0763889334768222</v>
      </c>
      <c r="Q370" s="158">
        <f t="shared" si="1135"/>
        <v>3.1786121317294738</v>
      </c>
      <c r="R370" s="158">
        <f t="shared" si="1135"/>
        <v>3.4069311143681151</v>
      </c>
      <c r="S370" s="158">
        <f t="shared" si="1135"/>
        <v>0.79466833444083962</v>
      </c>
      <c r="T370" s="158">
        <f t="shared" si="1135"/>
        <v>0.58658067523990842</v>
      </c>
      <c r="U370" s="158">
        <f t="shared" si="1135"/>
        <v>1.4403285729961905</v>
      </c>
      <c r="V370" s="158">
        <f t="shared" si="1135"/>
        <v>1.9222685520117957</v>
      </c>
      <c r="W370" s="158">
        <f t="shared" si="1116"/>
        <v>2.7242865369396068</v>
      </c>
      <c r="X370" s="158">
        <f t="shared" si="1132"/>
        <v>3.2724123514304484</v>
      </c>
      <c r="Y370" s="180">
        <f t="shared" si="1132"/>
        <v>3.3849035659775217</v>
      </c>
      <c r="Z370" s="181"/>
      <c r="AA370" s="147"/>
      <c r="AB370" s="127"/>
    </row>
    <row r="371" spans="1:28" x14ac:dyDescent="0.25">
      <c r="A371" s="133" t="s">
        <v>4</v>
      </c>
      <c r="B371" s="158">
        <f t="shared" ref="B371:F371" si="1136">+B210/B49</f>
        <v>3.2340896298740365</v>
      </c>
      <c r="C371" s="158">
        <f t="shared" si="1136"/>
        <v>3.2635983263598329</v>
      </c>
      <c r="D371" s="158">
        <f t="shared" si="1136"/>
        <v>3.51123595505618</v>
      </c>
      <c r="E371" s="158">
        <f t="shared" si="1136"/>
        <v>0.32819760332599657</v>
      </c>
      <c r="F371" s="158">
        <f t="shared" si="1136"/>
        <v>1.3090465400034861</v>
      </c>
      <c r="G371" s="158">
        <f t="shared" si="1133"/>
        <v>1.1369435781117097</v>
      </c>
      <c r="H371" s="158">
        <f t="shared" ref="H371" si="1137">+H210/H49</f>
        <v>2.7968776399824278</v>
      </c>
      <c r="I371" s="158">
        <f t="shared" si="1119"/>
        <v>3.3119743692430914</v>
      </c>
      <c r="J371" s="158">
        <f t="shared" si="1134"/>
        <v>2.2942779291553133</v>
      </c>
      <c r="K371" s="180">
        <f t="shared" si="1120"/>
        <v>3.1279069767441863</v>
      </c>
      <c r="L371" s="181"/>
      <c r="M371" s="127"/>
      <c r="N371" s="2"/>
      <c r="O371" s="133" t="s">
        <v>4</v>
      </c>
      <c r="P371" s="158">
        <f t="shared" ref="P371:V371" si="1138">+P210/P49</f>
        <v>3.0244587391937334</v>
      </c>
      <c r="Q371" s="158">
        <f t="shared" si="1138"/>
        <v>3.1811327429517355</v>
      </c>
      <c r="R371" s="158">
        <f t="shared" si="1138"/>
        <v>3.4255095206200359</v>
      </c>
      <c r="S371" s="158">
        <f t="shared" si="1138"/>
        <v>0.68420228589322063</v>
      </c>
      <c r="T371" s="158">
        <f t="shared" si="1138"/>
        <v>0.66928684850026776</v>
      </c>
      <c r="U371" s="158">
        <f t="shared" si="1138"/>
        <v>1.4351829297997762</v>
      </c>
      <c r="V371" s="158">
        <f t="shared" si="1138"/>
        <v>2.0184163875139913</v>
      </c>
      <c r="W371" s="158">
        <f t="shared" si="1116"/>
        <v>2.7836380520808972</v>
      </c>
      <c r="X371" s="158">
        <f t="shared" si="1132"/>
        <v>3.1546545612835022</v>
      </c>
      <c r="Y371" s="180">
        <f t="shared" si="1132"/>
        <v>3.5173748046729667</v>
      </c>
      <c r="Z371" s="181"/>
      <c r="AA371" s="147"/>
      <c r="AB371" s="127"/>
    </row>
    <row r="372" spans="1:28" x14ac:dyDescent="0.25">
      <c r="A372" s="133" t="s">
        <v>5</v>
      </c>
      <c r="B372" s="158">
        <f t="shared" ref="B372:F372" si="1139">+B211/B50</f>
        <v>3.4053803844687693</v>
      </c>
      <c r="C372" s="158">
        <f t="shared" si="1139"/>
        <v>3.3319553534518396</v>
      </c>
      <c r="D372" s="158">
        <f t="shared" si="1139"/>
        <v>2.1595680863827238</v>
      </c>
      <c r="E372" s="158">
        <f t="shared" si="1139"/>
        <v>0.38094148601498601</v>
      </c>
      <c r="F372" s="158">
        <f t="shared" si="1139"/>
        <v>1.2603092783505154</v>
      </c>
      <c r="G372" s="158">
        <f t="shared" si="1133"/>
        <v>3.1978549252046289</v>
      </c>
      <c r="H372" s="158">
        <f t="shared" ref="H372" si="1140">+H211/H50</f>
        <v>2.8849940386265929</v>
      </c>
      <c r="I372" s="158">
        <f t="shared" si="1119"/>
        <v>2.2775919732441472</v>
      </c>
      <c r="J372" s="158">
        <f t="shared" si="1134"/>
        <v>3.0630630630630629</v>
      </c>
      <c r="K372" s="180">
        <f t="shared" si="1120"/>
        <v>3.7066402378592667</v>
      </c>
      <c r="L372" s="181"/>
      <c r="M372" s="127"/>
      <c r="N372" s="2"/>
      <c r="O372" s="133" t="s">
        <v>5</v>
      </c>
      <c r="P372" s="158">
        <f t="shared" ref="P372:V372" si="1141">+P211/P50</f>
        <v>3.0400120142190095</v>
      </c>
      <c r="Q372" s="158">
        <f t="shared" si="1141"/>
        <v>3.1790889872566876</v>
      </c>
      <c r="R372" s="158">
        <f t="shared" si="1141"/>
        <v>3.1655595298926937</v>
      </c>
      <c r="S372" s="158">
        <f t="shared" si="1141"/>
        <v>0.58945716740762877</v>
      </c>
      <c r="T372" s="158">
        <f t="shared" si="1141"/>
        <v>0.76162433821836883</v>
      </c>
      <c r="U372" s="158">
        <f t="shared" si="1141"/>
        <v>1.5677079701554981</v>
      </c>
      <c r="V372" s="158">
        <f t="shared" si="1141"/>
        <v>1.9712637137800033</v>
      </c>
      <c r="W372" s="158">
        <f t="shared" si="1116"/>
        <v>2.7075967168748161</v>
      </c>
      <c r="X372" s="158">
        <f t="shared" si="1132"/>
        <v>3.330072666294019</v>
      </c>
      <c r="Y372" s="180">
        <f t="shared" si="1132"/>
        <v>3.5737506615256676</v>
      </c>
      <c r="Z372" s="181"/>
      <c r="AA372" s="147"/>
      <c r="AB372" s="127"/>
    </row>
    <row r="373" spans="1:28" x14ac:dyDescent="0.25">
      <c r="A373" s="133" t="s">
        <v>6</v>
      </c>
      <c r="B373" s="158">
        <f t="shared" ref="B373:F373" si="1142">+B212/B51</f>
        <v>3.2491201316664267</v>
      </c>
      <c r="C373" s="158">
        <f t="shared" si="1142"/>
        <v>3.3273782938811971</v>
      </c>
      <c r="D373" s="158">
        <f t="shared" si="1142"/>
        <v>2.4310872894333846</v>
      </c>
      <c r="E373" s="158">
        <f t="shared" si="1142"/>
        <v>0.35516093229744727</v>
      </c>
      <c r="F373" s="158">
        <f t="shared" si="1142"/>
        <v>2.0245120290512939</v>
      </c>
      <c r="G373" s="158">
        <f t="shared" si="1133"/>
        <v>3.5573122529644272</v>
      </c>
      <c r="H373" s="158">
        <f t="shared" ref="H373" si="1143">+H212/H51</f>
        <v>2.4120964783565659</v>
      </c>
      <c r="I373" s="158">
        <f t="shared" si="1119"/>
        <v>3.2243296272073247</v>
      </c>
      <c r="J373" s="158">
        <f t="shared" si="1134"/>
        <v>2.204724409448819</v>
      </c>
      <c r="K373" s="180">
        <f t="shared" si="1120"/>
        <v>3.1839402427637724</v>
      </c>
      <c r="L373" s="181"/>
      <c r="M373" s="127"/>
      <c r="N373" s="2"/>
      <c r="O373" s="133" t="s">
        <v>6</v>
      </c>
      <c r="P373" s="158">
        <f t="shared" ref="P373:V373" si="1144">+P212/P51</f>
        <v>3.0570049499405747</v>
      </c>
      <c r="Q373" s="158">
        <f t="shared" si="1144"/>
        <v>3.1869554903400426</v>
      </c>
      <c r="R373" s="158">
        <f t="shared" si="1144"/>
        <v>3.0699585027455254</v>
      </c>
      <c r="S373" s="158">
        <f t="shared" si="1144"/>
        <v>0.53323628973008608</v>
      </c>
      <c r="T373" s="158">
        <f t="shared" si="1144"/>
        <v>0.88282725401574491</v>
      </c>
      <c r="U373" s="158">
        <f t="shared" si="1144"/>
        <v>1.6396399614244384</v>
      </c>
      <c r="V373" s="158">
        <f t="shared" si="1144"/>
        <v>1.8759757198135723</v>
      </c>
      <c r="W373" s="158">
        <f t="shared" si="1116"/>
        <v>2.7708512192874197</v>
      </c>
      <c r="X373" s="158">
        <f t="shared" si="1132"/>
        <v>3.2037634777831183</v>
      </c>
      <c r="Y373" s="180">
        <f t="shared" si="1132"/>
        <v>3.7348242811501597</v>
      </c>
      <c r="Z373" s="181"/>
      <c r="AA373" s="147"/>
      <c r="AB373" s="127"/>
    </row>
    <row r="374" spans="1:28" x14ac:dyDescent="0.25">
      <c r="A374" s="133" t="s">
        <v>7</v>
      </c>
      <c r="B374" s="158">
        <f t="shared" ref="B374:F374" si="1145">+B213/B52</f>
        <v>2.9419575964756439</v>
      </c>
      <c r="C374" s="158">
        <f t="shared" si="1145"/>
        <v>3.4852408078715693</v>
      </c>
      <c r="D374" s="158">
        <f t="shared" si="1145"/>
        <v>1.7039902280130292</v>
      </c>
      <c r="E374" s="158">
        <f t="shared" si="1145"/>
        <v>0.43910784437967298</v>
      </c>
      <c r="F374" s="158">
        <f t="shared" si="1145"/>
        <v>1.3438560259625314</v>
      </c>
      <c r="G374" s="158">
        <f t="shared" si="1133"/>
        <v>1.36992515309594</v>
      </c>
      <c r="H374" s="158">
        <f t="shared" ref="H374:H376" si="1146">+H213/H52</f>
        <v>2.3590110671606062</v>
      </c>
      <c r="I374" s="158">
        <f t="shared" si="1119"/>
        <v>3.0037546933667083</v>
      </c>
      <c r="J374" s="158">
        <f t="shared" si="1134"/>
        <v>4.557501183151917</v>
      </c>
      <c r="K374" s="180">
        <f t="shared" si="1120"/>
        <v>3.8503401360544216</v>
      </c>
      <c r="L374" s="181"/>
      <c r="M374" s="127"/>
      <c r="N374" s="2"/>
      <c r="O374" s="133" t="s">
        <v>7</v>
      </c>
      <c r="P374" s="158">
        <f t="shared" ref="P374:V374" si="1147">+P213/P52</f>
        <v>3.0177022918400702</v>
      </c>
      <c r="Q374" s="158">
        <f t="shared" si="1147"/>
        <v>3.2514090363115589</v>
      </c>
      <c r="R374" s="158">
        <f t="shared" si="1147"/>
        <v>2.7900737759892689</v>
      </c>
      <c r="S374" s="158">
        <f t="shared" si="1147"/>
        <v>0.48700074756084311</v>
      </c>
      <c r="T374" s="158">
        <f t="shared" si="1147"/>
        <v>1.0016304794078661</v>
      </c>
      <c r="U374" s="158">
        <f t="shared" si="1147"/>
        <v>1.6548560346113683</v>
      </c>
      <c r="V374" s="158">
        <f t="shared" si="1147"/>
        <v>1.9616172138567904</v>
      </c>
      <c r="W374" s="158">
        <f t="shared" si="1116"/>
        <v>2.8277197740113</v>
      </c>
      <c r="X374" s="158">
        <f t="shared" si="1132"/>
        <v>3.4146988591138228</v>
      </c>
      <c r="Y374" s="180">
        <f t="shared" si="1132"/>
        <v>3.5864297253634905</v>
      </c>
      <c r="Z374" s="181"/>
      <c r="AA374" s="147"/>
      <c r="AB374" s="127"/>
    </row>
    <row r="375" spans="1:28" x14ac:dyDescent="0.25">
      <c r="A375" s="133" t="s">
        <v>8</v>
      </c>
      <c r="B375" s="158">
        <f t="shared" ref="B375:F375" si="1148">+B214/B53</f>
        <v>3.8178294573643412</v>
      </c>
      <c r="C375" s="158">
        <f t="shared" si="1148"/>
        <v>3.7310606060606064</v>
      </c>
      <c r="D375" s="158">
        <f t="shared" si="1148"/>
        <v>2.4572457245724575</v>
      </c>
      <c r="E375" s="158">
        <f t="shared" si="1148"/>
        <v>0.41383876841582523</v>
      </c>
      <c r="F375" s="158">
        <f t="shared" si="1148"/>
        <v>1.620213597290961</v>
      </c>
      <c r="G375" s="158">
        <f t="shared" si="1133"/>
        <v>1.6591659165916595</v>
      </c>
      <c r="H375" s="158">
        <f t="shared" si="1146"/>
        <v>3.0404217926186288</v>
      </c>
      <c r="I375" s="158">
        <f t="shared" si="1119"/>
        <v>3.2125834127740709</v>
      </c>
      <c r="J375" s="158">
        <f t="shared" si="1134"/>
        <v>3.5916542473919519</v>
      </c>
      <c r="K375" s="180">
        <f t="shared" si="1120"/>
        <v>3.6220472440944884</v>
      </c>
      <c r="L375" s="181"/>
      <c r="M375" s="127"/>
      <c r="N375" s="2"/>
      <c r="O375" s="133" t="s">
        <v>8</v>
      </c>
      <c r="P375" s="158">
        <f t="shared" ref="P375:V375" si="1149">+P214/P53</f>
        <v>3.0581873664709947</v>
      </c>
      <c r="Q375" s="158">
        <f t="shared" si="1149"/>
        <v>3.2478080295339185</v>
      </c>
      <c r="R375" s="158">
        <f t="shared" si="1149"/>
        <v>2.7281816883302388</v>
      </c>
      <c r="S375" s="158">
        <f t="shared" si="1149"/>
        <v>0.45537329670792032</v>
      </c>
      <c r="T375" s="158">
        <f t="shared" si="1149"/>
        <v>1.1246883440681488</v>
      </c>
      <c r="U375" s="158">
        <f t="shared" si="1149"/>
        <v>1.6576301818592571</v>
      </c>
      <c r="V375" s="158">
        <f t="shared" si="1149"/>
        <v>2.0548959046763113</v>
      </c>
      <c r="W375" s="158">
        <f t="shared" si="1116"/>
        <v>2.823873097904106</v>
      </c>
      <c r="X375" s="158">
        <f t="shared" si="1132"/>
        <v>3.455807551911914</v>
      </c>
      <c r="Y375" s="180">
        <f t="shared" ref="Y375" si="1150">+Y214/Y53</f>
        <v>3.5878524945770067</v>
      </c>
      <c r="Z375" s="181"/>
      <c r="AA375" s="147"/>
      <c r="AB375" s="127"/>
    </row>
    <row r="376" spans="1:28" x14ac:dyDescent="0.25">
      <c r="A376" s="133" t="s">
        <v>9</v>
      </c>
      <c r="B376" s="158">
        <f t="shared" ref="B376:F376" si="1151">+B215/B54</f>
        <v>3.2098765432098766</v>
      </c>
      <c r="C376" s="158">
        <f t="shared" si="1151"/>
        <v>3.59375</v>
      </c>
      <c r="D376" s="158">
        <f t="shared" si="1151"/>
        <v>1.2046524508446415</v>
      </c>
      <c r="E376" s="158">
        <f t="shared" si="1151"/>
        <v>0.45641098216812909</v>
      </c>
      <c r="F376" s="158">
        <f t="shared" si="1151"/>
        <v>0.99503983165489263</v>
      </c>
      <c r="G376" s="158">
        <f t="shared" si="1133"/>
        <v>1.3593560145808019</v>
      </c>
      <c r="H376" s="158">
        <f t="shared" si="1146"/>
        <v>1.8562644119907763</v>
      </c>
      <c r="I376" s="158">
        <f t="shared" si="1119"/>
        <v>3.6830835117773018</v>
      </c>
      <c r="J376" s="158">
        <f t="shared" si="1134"/>
        <v>3.0714285714285712</v>
      </c>
      <c r="K376" s="180">
        <f t="shared" si="1120"/>
        <v>2.9249352890422777</v>
      </c>
      <c r="L376" s="181"/>
      <c r="M376" s="127"/>
      <c r="N376" s="2"/>
      <c r="O376" s="133" t="s">
        <v>9</v>
      </c>
      <c r="P376" s="158">
        <f t="shared" ref="P376:V376" si="1152">+P215/P54</f>
        <v>3.0469526104621854</v>
      </c>
      <c r="Q376" s="158">
        <f t="shared" si="1152"/>
        <v>3.2738664625980487</v>
      </c>
      <c r="R376" s="158">
        <f t="shared" si="1152"/>
        <v>2.3691045392833954</v>
      </c>
      <c r="S376" s="158">
        <f t="shared" si="1152"/>
        <v>0.42422913336295787</v>
      </c>
      <c r="T376" s="158">
        <f t="shared" si="1152"/>
        <v>1.2481122984653887</v>
      </c>
      <c r="U376" s="158">
        <f t="shared" si="1152"/>
        <v>1.7037078927029727</v>
      </c>
      <c r="V376" s="158">
        <f t="shared" si="1152"/>
        <v>2.1774555318872295</v>
      </c>
      <c r="W376" s="158">
        <f t="shared" si="1116"/>
        <v>2.9965314612584515</v>
      </c>
      <c r="X376" s="158">
        <f t="shared" si="1132"/>
        <v>3.4265946470838129</v>
      </c>
      <c r="Y376" s="180">
        <f t="shared" ref="Y376" si="1153">+Y215/Y54</f>
        <v>3.5458208492612875</v>
      </c>
      <c r="Z376" s="181"/>
      <c r="AA376" s="147"/>
      <c r="AB376" s="127"/>
    </row>
    <row r="377" spans="1:28" ht="25.5" x14ac:dyDescent="0.25">
      <c r="A377" s="134" t="s">
        <v>13</v>
      </c>
      <c r="B377" s="182">
        <f t="shared" ref="B377:F377" si="1154">+B216/B55</f>
        <v>3.0469526104621854</v>
      </c>
      <c r="C377" s="182">
        <f t="shared" si="1154"/>
        <v>3.2738664625980487</v>
      </c>
      <c r="D377" s="182">
        <f t="shared" si="1154"/>
        <v>2.3691045392833954</v>
      </c>
      <c r="E377" s="182">
        <f t="shared" si="1154"/>
        <v>0.42422913336295787</v>
      </c>
      <c r="F377" s="182">
        <f t="shared" si="1154"/>
        <v>1.2481122984653887</v>
      </c>
      <c r="G377" s="182">
        <f t="shared" si="1133"/>
        <v>1.7037078927029727</v>
      </c>
      <c r="H377" s="182">
        <f t="shared" ref="H377:I377" si="1155">+H216/H55</f>
        <v>2.1774555318872295</v>
      </c>
      <c r="I377" s="182">
        <f t="shared" si="1155"/>
        <v>2.9965314612584515</v>
      </c>
      <c r="J377" s="182">
        <f t="shared" ref="J377:K377" si="1156">+J216/J55</f>
        <v>3.4265946470838129</v>
      </c>
      <c r="K377" s="183">
        <f t="shared" si="1156"/>
        <v>3.5458208492612875</v>
      </c>
      <c r="L377" s="183"/>
      <c r="M377" s="137"/>
      <c r="N377" s="3"/>
      <c r="O377" s="134" t="s">
        <v>14</v>
      </c>
      <c r="P377" s="182">
        <f t="shared" ref="P377:X377" si="1157">+P216/P55</f>
        <v>3.0688475624774196</v>
      </c>
      <c r="Q377" s="182">
        <f t="shared" si="1157"/>
        <v>3.1643425577358069</v>
      </c>
      <c r="R377" s="182">
        <f t="shared" si="1157"/>
        <v>3.0996315212906711</v>
      </c>
      <c r="S377" s="182">
        <f t="shared" si="1157"/>
        <v>0.70502376077855633</v>
      </c>
      <c r="T377" s="182">
        <f t="shared" si="1157"/>
        <v>0.66756017768427967</v>
      </c>
      <c r="U377" s="182">
        <f t="shared" si="1157"/>
        <v>1.4346031150309626</v>
      </c>
      <c r="V377" s="182">
        <f t="shared" si="1157"/>
        <v>1.9389093288929831</v>
      </c>
      <c r="W377" s="182">
        <f t="shared" si="1157"/>
        <v>2.56678038501162</v>
      </c>
      <c r="X377" s="182">
        <f t="shared" si="1157"/>
        <v>3.2381718897673228</v>
      </c>
      <c r="Y377" s="183">
        <f t="shared" ref="Y377:Z377" si="1158">+Y216/Y55</f>
        <v>3.5106309344777036</v>
      </c>
      <c r="Z377" s="183">
        <f t="shared" si="1158"/>
        <v>2.9090155010627821</v>
      </c>
      <c r="AA377" s="149">
        <f>+Z377/Y377-1</f>
        <v>-0.17136960410919044</v>
      </c>
      <c r="AB377" s="156">
        <f>+POWER(Z377/U377,0.2)-1</f>
        <v>0.1518683709507096</v>
      </c>
    </row>
    <row r="378" spans="1:28" ht="25.5" x14ac:dyDescent="0.25">
      <c r="A378" s="135" t="s">
        <v>15</v>
      </c>
      <c r="B378" s="138">
        <f>+B377/B$485</f>
        <v>0.87934193765686275</v>
      </c>
      <c r="C378" s="138">
        <f t="shared" ref="C378" si="1159">+C377/C$485</f>
        <v>0.86792426481190432</v>
      </c>
      <c r="D378" s="138">
        <f t="shared" ref="D378" si="1160">+D377/D$485</f>
        <v>0.622735049790478</v>
      </c>
      <c r="E378" s="138">
        <f t="shared" ref="E378" si="1161">+E377/E$485</f>
        <v>0.12475513876275064</v>
      </c>
      <c r="F378" s="138">
        <f t="shared" ref="F378:G378" si="1162">+F377/F$485</f>
        <v>0.45392151835750205</v>
      </c>
      <c r="G378" s="138">
        <f t="shared" si="1162"/>
        <v>0.55699387103879106</v>
      </c>
      <c r="H378" s="138">
        <f t="shared" ref="H378:I378" si="1163">+H377/H$485</f>
        <v>0.67029713948569791</v>
      </c>
      <c r="I378" s="138">
        <f t="shared" si="1163"/>
        <v>0.84775952158229984</v>
      </c>
      <c r="J378" s="138">
        <f t="shared" ref="J378:K378" si="1164">+J377/J$485</f>
        <v>0.96509145781548866</v>
      </c>
      <c r="K378" s="139">
        <f t="shared" si="1164"/>
        <v>0.98952458079416383</v>
      </c>
      <c r="L378" s="139"/>
      <c r="M378" s="140"/>
      <c r="N378" s="3"/>
      <c r="O378" s="135" t="s">
        <v>15</v>
      </c>
      <c r="P378" s="138">
        <f t="shared" ref="P378" si="1165">+P377/P$485</f>
        <v>0.90016219950876475</v>
      </c>
      <c r="Q378" s="138">
        <f t="shared" ref="Q378" si="1166">+Q377/Q$485</f>
        <v>0.87513465268907631</v>
      </c>
      <c r="R378" s="138">
        <f t="shared" ref="R378" si="1167">+R377/R$485</f>
        <v>0.80319773794946614</v>
      </c>
      <c r="S378" s="138">
        <f t="shared" ref="S378" si="1168">+S377/S$485</f>
        <v>0.19639046146955266</v>
      </c>
      <c r="T378" s="138">
        <f t="shared" ref="T378:X378" si="1169">+T377/T$485</f>
        <v>0.22237580521610706</v>
      </c>
      <c r="U378" s="138">
        <f t="shared" si="1169"/>
        <v>0.49510762791393192</v>
      </c>
      <c r="V378" s="138">
        <f t="shared" si="1169"/>
        <v>0.61620218080198175</v>
      </c>
      <c r="W378" s="138">
        <f t="shared" si="1169"/>
        <v>0.75390869568152052</v>
      </c>
      <c r="X378" s="138">
        <f t="shared" si="1169"/>
        <v>0.91360057364433345</v>
      </c>
      <c r="Y378" s="139">
        <f t="shared" ref="Y378:Z378" si="1170">+Y377/Y$485</f>
        <v>0.98247729307521414</v>
      </c>
      <c r="Z378" s="139">
        <f t="shared" si="1170"/>
        <v>0.81804537346968387</v>
      </c>
      <c r="AA378" s="148"/>
      <c r="AB378" s="140"/>
    </row>
    <row r="379" spans="1:28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71">+D377/C377-1</f>
        <v>-0.27635883553926621</v>
      </c>
      <c r="E379" s="142">
        <f t="shared" ref="E379" si="1172">+E377/D377-1</f>
        <v>-0.82093270840159782</v>
      </c>
      <c r="F379" s="142">
        <f t="shared" ref="F379:K379" si="1173">+F377/E377-1</f>
        <v>1.942071159920884</v>
      </c>
      <c r="G379" s="142">
        <f t="shared" si="1173"/>
        <v>0.36502772610906864</v>
      </c>
      <c r="H379" s="142">
        <f t="shared" si="1173"/>
        <v>0.27806858277368485</v>
      </c>
      <c r="I379" s="142">
        <f t="shared" si="1173"/>
        <v>0.37616195480296133</v>
      </c>
      <c r="J379" s="142">
        <f t="shared" si="1173"/>
        <v>0.14352033055069202</v>
      </c>
      <c r="K379" s="143">
        <f t="shared" si="1173"/>
        <v>3.4794370054520796E-2</v>
      </c>
      <c r="L379" s="143"/>
      <c r="M379" s="145"/>
      <c r="N379" s="2"/>
      <c r="O379" s="136" t="s">
        <v>12</v>
      </c>
      <c r="P379" s="141"/>
      <c r="Q379" s="142">
        <f>+Q377/P377-1</f>
        <v>3.1117542762956862E-2</v>
      </c>
      <c r="R379" s="142">
        <f t="shared" ref="R379" si="1174">+R377/Q377-1</f>
        <v>-2.0450073045011452E-2</v>
      </c>
      <c r="S379" s="142">
        <f t="shared" ref="S379" si="1175">+S377/R377-1</f>
        <v>-0.77254594427243795</v>
      </c>
      <c r="T379" s="142">
        <f t="shared" ref="T379" si="1176">+T377/S377-1</f>
        <v>-5.3138043252479505E-2</v>
      </c>
      <c r="U379" s="142">
        <f t="shared" ref="U379" si="1177">+U377/T377-1</f>
        <v>1.1490244070691906</v>
      </c>
      <c r="V379" s="142">
        <f t="shared" ref="V379" si="1178">+V377/U377-1</f>
        <v>0.35153012605241418</v>
      </c>
      <c r="W379" s="142">
        <f t="shared" ref="W379" si="1179">+W377/V377-1</f>
        <v>0.32382693030680243</v>
      </c>
      <c r="X379" s="142">
        <f t="shared" ref="X379:Z379" si="1180">+X377/W377-1</f>
        <v>0.26156951668954864</v>
      </c>
      <c r="Y379" s="143">
        <f t="shared" si="1180"/>
        <v>8.4139772064403262E-2</v>
      </c>
      <c r="Z379" s="143">
        <f t="shared" si="1180"/>
        <v>-0.17136960410919044</v>
      </c>
      <c r="AA379" s="144"/>
      <c r="AB379" s="145"/>
    </row>
    <row r="380" spans="1:28" ht="15.75" thickBot="1" x14ac:dyDescent="0.3"/>
    <row r="381" spans="1:28" ht="15.75" thickBot="1" x14ac:dyDescent="0.3">
      <c r="A381" s="285" t="s">
        <v>88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7"/>
      <c r="N381" s="2"/>
      <c r="O381" s="285" t="s">
        <v>89</v>
      </c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7"/>
    </row>
    <row r="382" spans="1:28" ht="38.25" x14ac:dyDescent="0.25">
      <c r="A382" s="128"/>
      <c r="B382" s="129">
        <v>2016</v>
      </c>
      <c r="C382" s="129">
        <f>+B382+1</f>
        <v>2017</v>
      </c>
      <c r="D382" s="129">
        <f t="shared" ref="D382" si="1181">+C382+1</f>
        <v>2018</v>
      </c>
      <c r="E382" s="129">
        <f t="shared" ref="E382" si="1182">+D382+1</f>
        <v>2019</v>
      </c>
      <c r="F382" s="129">
        <f t="shared" ref="F382" si="1183">+E382+1</f>
        <v>2020</v>
      </c>
      <c r="G382" s="129">
        <f t="shared" ref="G382" si="1184">+F382+1</f>
        <v>2021</v>
      </c>
      <c r="H382" s="129">
        <v>2022</v>
      </c>
      <c r="I382" s="129">
        <v>2023</v>
      </c>
      <c r="J382" s="129">
        <v>2024</v>
      </c>
      <c r="K382" s="130">
        <v>2025</v>
      </c>
      <c r="L382" s="131">
        <v>2026</v>
      </c>
      <c r="M382" s="132" t="s">
        <v>16</v>
      </c>
      <c r="N382" s="2"/>
      <c r="O382" s="128"/>
      <c r="P382" s="129">
        <v>2016</v>
      </c>
      <c r="Q382" s="129">
        <f>+P382+1</f>
        <v>2017</v>
      </c>
      <c r="R382" s="129">
        <f t="shared" ref="R382" si="1185">+Q382+1</f>
        <v>2018</v>
      </c>
      <c r="S382" s="129">
        <f t="shared" ref="S382" si="1186">+R382+1</f>
        <v>2019</v>
      </c>
      <c r="T382" s="129">
        <f t="shared" ref="T382" si="1187">+S382+1</f>
        <v>2020</v>
      </c>
      <c r="U382" s="129">
        <f t="shared" ref="U382" si="1188">+T382+1</f>
        <v>2021</v>
      </c>
      <c r="V382" s="129">
        <v>2022</v>
      </c>
      <c r="W382" s="129">
        <v>2023</v>
      </c>
      <c r="X382" s="129">
        <v>2024</v>
      </c>
      <c r="Y382" s="130">
        <v>2025</v>
      </c>
      <c r="Z382" s="131">
        <v>2026</v>
      </c>
      <c r="AA382" s="146" t="s">
        <v>16</v>
      </c>
      <c r="AB382" s="132" t="s">
        <v>21</v>
      </c>
    </row>
    <row r="383" spans="1:28" x14ac:dyDescent="0.25">
      <c r="A383" s="133" t="s">
        <v>10</v>
      </c>
      <c r="B383" s="158">
        <f>+B222/B61</f>
        <v>2.5982738145845388</v>
      </c>
      <c r="C383" s="158">
        <f t="shared" ref="C383:H385" si="1189">+C222/C61</f>
        <v>1.8704455884087225</v>
      </c>
      <c r="D383" s="158">
        <f t="shared" si="1189"/>
        <v>3.1383302864107252</v>
      </c>
      <c r="E383" s="158">
        <f t="shared" si="1189"/>
        <v>1.2227262907755454</v>
      </c>
      <c r="F383" s="158">
        <f t="shared" si="1189"/>
        <v>0.92608223803207523</v>
      </c>
      <c r="G383" s="158">
        <f t="shared" si="1189"/>
        <v>0.98551057957681687</v>
      </c>
      <c r="H383" s="158">
        <f t="shared" si="1189"/>
        <v>1.5465631929046564</v>
      </c>
      <c r="I383" s="158">
        <f t="shared" ref="I383:J383" si="1190">+I222/I61</f>
        <v>2.9653679653679652</v>
      </c>
      <c r="J383" s="158">
        <f t="shared" si="1190"/>
        <v>2.5976768743400207</v>
      </c>
      <c r="K383" s="180">
        <f t="shared" ref="K383:L386" si="1191">+K222/K61</f>
        <v>2.1116504854368934</v>
      </c>
      <c r="L383" s="181">
        <f t="shared" si="1191"/>
        <v>5</v>
      </c>
      <c r="M383" s="127">
        <f>+L383/K383-1</f>
        <v>1.367816091954023</v>
      </c>
      <c r="N383" s="2"/>
      <c r="O383" s="133" t="s">
        <v>10</v>
      </c>
      <c r="P383" s="158">
        <f>+P222/P61</f>
        <v>2.5468738979688479</v>
      </c>
      <c r="Q383" s="158">
        <f t="shared" ref="Q383:X394" si="1192">+Q222/Q61</f>
        <v>2.3253905741284751</v>
      </c>
      <c r="R383" s="158">
        <f t="shared" si="1192"/>
        <v>2.1549901920995675</v>
      </c>
      <c r="S383" s="158">
        <f t="shared" si="1192"/>
        <v>2.1234255049563986</v>
      </c>
      <c r="T383" s="158">
        <f t="shared" si="1192"/>
        <v>1.259547200753147</v>
      </c>
      <c r="U383" s="158">
        <f t="shared" si="1192"/>
        <v>1.0328721979207414</v>
      </c>
      <c r="V383" s="158">
        <f t="shared" si="1192"/>
        <v>1.4017993802964124</v>
      </c>
      <c r="W383" s="158">
        <f t="shared" si="1192"/>
        <v>2.944722123956331</v>
      </c>
      <c r="X383" s="158">
        <f t="shared" si="1192"/>
        <v>2.8254463340625215</v>
      </c>
      <c r="Y383" s="180">
        <f t="shared" ref="Y383:Z383" si="1193">+Y222/Y61</f>
        <v>2.8367421033522935</v>
      </c>
      <c r="Z383" s="181">
        <f t="shared" si="1193"/>
        <v>3.1945196996671568</v>
      </c>
      <c r="AA383" s="147">
        <f>+Z383/Y383-1</f>
        <v>0.12612270812072168</v>
      </c>
      <c r="AB383" s="127">
        <f>+POWER(Z383/U383,0.2)-1</f>
        <v>0.25334835862785443</v>
      </c>
    </row>
    <row r="384" spans="1:28" x14ac:dyDescent="0.25">
      <c r="A384" s="133" t="s">
        <v>11</v>
      </c>
      <c r="B384" s="158">
        <f t="shared" ref="B384:G384" si="1194">+B223/B62</f>
        <v>1.7696484189857136</v>
      </c>
      <c r="C384" s="158">
        <f t="shared" si="1194"/>
        <v>1.3647674182409102</v>
      </c>
      <c r="D384" s="158">
        <f t="shared" si="1194"/>
        <v>3.2408630559225009</v>
      </c>
      <c r="E384" s="158">
        <f t="shared" si="1194"/>
        <v>1.2663299076815884</v>
      </c>
      <c r="F384" s="158">
        <f t="shared" si="1194"/>
        <v>1.1006969478490747</v>
      </c>
      <c r="G384" s="158">
        <f t="shared" si="1194"/>
        <v>1.1226558540293969</v>
      </c>
      <c r="H384" s="158">
        <f t="shared" si="1189"/>
        <v>1.9817898022892817</v>
      </c>
      <c r="I384" s="158">
        <f t="shared" ref="I384:J394" si="1195">+I223/I62</f>
        <v>2.60952380952381</v>
      </c>
      <c r="J384" s="158">
        <f t="shared" si="1195"/>
        <v>3.2285368802902057</v>
      </c>
      <c r="K384" s="180">
        <f t="shared" ref="K384:K394" si="1196">+K223/K62</f>
        <v>4.5164835164835164</v>
      </c>
      <c r="L384" s="181">
        <f t="shared" si="1191"/>
        <v>3.1234567901234569</v>
      </c>
      <c r="M384" s="127">
        <f>+L384/K384-1</f>
        <v>-0.30843170826950228</v>
      </c>
      <c r="N384" s="2"/>
      <c r="O384" s="133" t="s">
        <v>11</v>
      </c>
      <c r="P384" s="158">
        <f t="shared" ref="P384:V384" si="1197">+P223/P62</f>
        <v>2.492784748018682</v>
      </c>
      <c r="Q384" s="158">
        <f t="shared" si="1197"/>
        <v>2.2773756951618518</v>
      </c>
      <c r="R384" s="158">
        <f t="shared" si="1197"/>
        <v>2.3301902465983804</v>
      </c>
      <c r="S384" s="158">
        <f t="shared" si="1197"/>
        <v>1.9528373093021658</v>
      </c>
      <c r="T384" s="158">
        <f t="shared" si="1197"/>
        <v>1.2486581514383059</v>
      </c>
      <c r="U384" s="158">
        <f t="shared" si="1197"/>
        <v>1.0337286967269614</v>
      </c>
      <c r="V384" s="158">
        <f t="shared" si="1197"/>
        <v>1.4447914645974782</v>
      </c>
      <c r="W384" s="158">
        <f t="shared" si="1192"/>
        <v>3.0215472589612804</v>
      </c>
      <c r="X384" s="158">
        <f t="shared" si="1192"/>
        <v>2.8859153976311331</v>
      </c>
      <c r="Y384" s="180">
        <f t="shared" ref="Y384:Z386" si="1198">+Y223/Y62</f>
        <v>2.892535800278798</v>
      </c>
      <c r="Z384" s="181">
        <f>+Z223/Z62</f>
        <v>3.0961853498712846</v>
      </c>
      <c r="AA384" s="147">
        <f>+Z384/Y384-1</f>
        <v>7.04051958744496E-2</v>
      </c>
      <c r="AB384" s="127">
        <f>+POWER(Z384/U384,0.2)-1</f>
        <v>0.24532892575533838</v>
      </c>
    </row>
    <row r="385" spans="1:28" x14ac:dyDescent="0.25">
      <c r="A385" s="133" t="s">
        <v>0</v>
      </c>
      <c r="B385" s="158">
        <f t="shared" ref="B385:G385" si="1199">+B224/B63</f>
        <v>2.5642319286606208</v>
      </c>
      <c r="C385" s="158">
        <f t="shared" si="1199"/>
        <v>1.4429322805645597</v>
      </c>
      <c r="D385" s="158">
        <f t="shared" si="1199"/>
        <v>3.0158730158730158</v>
      </c>
      <c r="E385" s="158">
        <f t="shared" si="1199"/>
        <v>1.5658451580781678</v>
      </c>
      <c r="F385" s="158">
        <f t="shared" si="1199"/>
        <v>0.84652952493710221</v>
      </c>
      <c r="G385" s="158">
        <f t="shared" si="1199"/>
        <v>1.0245656081485921</v>
      </c>
      <c r="H385" s="158">
        <f t="shared" si="1189"/>
        <v>3.0186322473196623</v>
      </c>
      <c r="I385" s="158">
        <f t="shared" si="1195"/>
        <v>2.9</v>
      </c>
      <c r="J385" s="158">
        <f t="shared" si="1195"/>
        <v>3.2716049382716048</v>
      </c>
      <c r="K385" s="180">
        <f t="shared" si="1196"/>
        <v>2.7996070726915518</v>
      </c>
      <c r="L385" s="181">
        <f t="shared" si="1191"/>
        <v>3.8919667590027704</v>
      </c>
      <c r="M385" s="127">
        <f>+L385/K385-1</f>
        <v>0.39018321426835811</v>
      </c>
      <c r="N385" s="2"/>
      <c r="O385" s="133" t="s">
        <v>0</v>
      </c>
      <c r="P385" s="158">
        <f t="shared" ref="P385:V385" si="1200">+P224/P63</f>
        <v>2.467561470806841</v>
      </c>
      <c r="Q385" s="158">
        <f t="shared" si="1200"/>
        <v>2.1658386494306598</v>
      </c>
      <c r="R385" s="158">
        <f t="shared" si="1200"/>
        <v>2.4705277142764688</v>
      </c>
      <c r="S385" s="158">
        <f t="shared" si="1200"/>
        <v>1.8813449023861171</v>
      </c>
      <c r="T385" s="158">
        <f t="shared" si="1200"/>
        <v>1.1891012728113761</v>
      </c>
      <c r="U385" s="158">
        <f t="shared" si="1200"/>
        <v>1.0480484410130742</v>
      </c>
      <c r="V385" s="158">
        <f t="shared" si="1200"/>
        <v>1.5389868374833913</v>
      </c>
      <c r="W385" s="158">
        <f t="shared" si="1192"/>
        <v>3.012034140489793</v>
      </c>
      <c r="X385" s="158">
        <f t="shared" si="1192"/>
        <v>2.906642831605291</v>
      </c>
      <c r="Y385" s="180">
        <f t="shared" si="1198"/>
        <v>2.8674171357098186</v>
      </c>
      <c r="Z385" s="181">
        <f t="shared" si="1198"/>
        <v>3.205738014345036</v>
      </c>
      <c r="AA385" s="147">
        <f>+Z385/Y385-1</f>
        <v>0.11798802288717836</v>
      </c>
      <c r="AB385" s="127">
        <f>+POWER(Z385/U385,0.2)-1</f>
        <v>0.25057382412152385</v>
      </c>
    </row>
    <row r="386" spans="1:28" x14ac:dyDescent="0.25">
      <c r="A386" s="133" t="s">
        <v>1</v>
      </c>
      <c r="B386" s="158">
        <f t="shared" ref="B386:H386" si="1201">+B225/B64</f>
        <v>2.0212838393753869</v>
      </c>
      <c r="C386" s="158">
        <f t="shared" si="1201"/>
        <v>2.0966085441763083</v>
      </c>
      <c r="D386" s="158">
        <f t="shared" si="1201"/>
        <v>3.4747474747474745</v>
      </c>
      <c r="E386" s="158">
        <f t="shared" si="1201"/>
        <v>1.2690617730679761</v>
      </c>
      <c r="F386" s="158">
        <f t="shared" si="1201"/>
        <v>0.94521887992174136</v>
      </c>
      <c r="G386" s="158">
        <f t="shared" si="1201"/>
        <v>1.081363458273475</v>
      </c>
      <c r="H386" s="158">
        <f t="shared" si="1201"/>
        <v>7.0001865555624665</v>
      </c>
      <c r="I386" s="158">
        <f t="shared" si="1195"/>
        <v>3.2405186385737443</v>
      </c>
      <c r="J386" s="158">
        <f t="shared" si="1195"/>
        <v>2.788844621513944</v>
      </c>
      <c r="K386" s="180">
        <f t="shared" si="1196"/>
        <v>3.9555555555555557</v>
      </c>
      <c r="L386" s="181">
        <f t="shared" si="1191"/>
        <v>3.1113537117903927</v>
      </c>
      <c r="M386" s="127">
        <f>+L386/K386-1</f>
        <v>-0.21342181443501307</v>
      </c>
      <c r="N386" s="2"/>
      <c r="O386" s="133" t="s">
        <v>1</v>
      </c>
      <c r="P386" s="158">
        <f t="shared" ref="P386:V386" si="1202">+P225/P64</f>
        <v>2.4781663375854612</v>
      </c>
      <c r="Q386" s="158">
        <f t="shared" si="1202"/>
        <v>2.1725007609360882</v>
      </c>
      <c r="R386" s="158">
        <f t="shared" si="1202"/>
        <v>2.5754201871954217</v>
      </c>
      <c r="S386" s="158">
        <f t="shared" si="1202"/>
        <v>1.7291449728103665</v>
      </c>
      <c r="T386" s="158">
        <f t="shared" si="1202"/>
        <v>1.1503624531182828</v>
      </c>
      <c r="U386" s="158">
        <f t="shared" si="1202"/>
        <v>1.0611683026095282</v>
      </c>
      <c r="V386" s="158">
        <f t="shared" si="1202"/>
        <v>1.8477949419139492</v>
      </c>
      <c r="W386" s="158">
        <f t="shared" si="1192"/>
        <v>2.7019668349144177</v>
      </c>
      <c r="X386" s="158">
        <f t="shared" si="1192"/>
        <v>2.8666714265314859</v>
      </c>
      <c r="Y386" s="180">
        <f t="shared" si="1198"/>
        <v>2.9061573921633195</v>
      </c>
      <c r="Z386" s="181">
        <f t="shared" si="1198"/>
        <v>3.1748231347093574</v>
      </c>
      <c r="AA386" s="147">
        <f>+Z386/Y386-1</f>
        <v>9.2447072299152167E-2</v>
      </c>
      <c r="AB386" s="127">
        <f>+POWER(Z386/U386,0.2)-1</f>
        <v>0.24505074777087477</v>
      </c>
    </row>
    <row r="387" spans="1:28" x14ac:dyDescent="0.25">
      <c r="A387" s="133" t="s">
        <v>2</v>
      </c>
      <c r="B387" s="158">
        <f t="shared" ref="B387:H387" si="1203">+B226/B65</f>
        <v>2.7811194021791956</v>
      </c>
      <c r="C387" s="158">
        <f t="shared" si="1203"/>
        <v>1.482133408204918</v>
      </c>
      <c r="D387" s="158">
        <f t="shared" si="1203"/>
        <v>3.1439602868174297</v>
      </c>
      <c r="E387" s="158">
        <f t="shared" si="1203"/>
        <v>1.2917665867306156</v>
      </c>
      <c r="F387" s="158">
        <f t="shared" si="1203"/>
        <v>0.87497695002765996</v>
      </c>
      <c r="G387" s="158">
        <f t="shared" si="1203"/>
        <v>1.2439306358381503</v>
      </c>
      <c r="H387" s="158">
        <f t="shared" si="1203"/>
        <v>4.2427368865336357</v>
      </c>
      <c r="I387" s="158">
        <f t="shared" si="1195"/>
        <v>2.538307794803464</v>
      </c>
      <c r="J387" s="158">
        <f t="shared" ref="J387" si="1204">+J226/J65</f>
        <v>2.5559845559845562</v>
      </c>
      <c r="K387" s="180">
        <f t="shared" si="1196"/>
        <v>3.7895927601809953</v>
      </c>
      <c r="L387" s="181"/>
      <c r="M387" s="127"/>
      <c r="N387" s="2"/>
      <c r="O387" s="133" t="s">
        <v>2</v>
      </c>
      <c r="P387" s="158">
        <f t="shared" ref="P387:V387" si="1205">+P226/P65</f>
        <v>2.46606580358335</v>
      </c>
      <c r="Q387" s="158">
        <f t="shared" si="1205"/>
        <v>2.0517647318606764</v>
      </c>
      <c r="R387" s="158">
        <f t="shared" si="1205"/>
        <v>2.746882799329732</v>
      </c>
      <c r="S387" s="158">
        <f t="shared" si="1205"/>
        <v>1.6349911190053283</v>
      </c>
      <c r="T387" s="158">
        <f t="shared" si="1205"/>
        <v>1.0966300244281588</v>
      </c>
      <c r="U387" s="158">
        <f t="shared" si="1205"/>
        <v>1.0976512289175397</v>
      </c>
      <c r="V387" s="158">
        <f t="shared" si="1205"/>
        <v>1.9759683249370621</v>
      </c>
      <c r="W387" s="158">
        <f t="shared" si="1192"/>
        <v>2.6255883837753222</v>
      </c>
      <c r="X387" s="158">
        <f t="shared" ref="X387:Y394" si="1206">+X226/X65</f>
        <v>2.8732318840579705</v>
      </c>
      <c r="Y387" s="180">
        <f t="shared" si="1206"/>
        <v>2.9897116556112087</v>
      </c>
      <c r="Z387" s="181"/>
      <c r="AA387" s="147"/>
      <c r="AB387" s="127"/>
    </row>
    <row r="388" spans="1:28" x14ac:dyDescent="0.25">
      <c r="A388" s="133" t="s">
        <v>3</v>
      </c>
      <c r="B388" s="158">
        <f t="shared" ref="B388:H395" si="1207">+B227/B66</f>
        <v>2.1924025135470795</v>
      </c>
      <c r="C388" s="158">
        <f t="shared" si="1207"/>
        <v>2.3757592234449434</v>
      </c>
      <c r="D388" s="158">
        <f t="shared" si="1207"/>
        <v>3.137472283813747</v>
      </c>
      <c r="E388" s="158">
        <f t="shared" si="1207"/>
        <v>2.0777160983346552</v>
      </c>
      <c r="F388" s="158">
        <f t="shared" si="1207"/>
        <v>1.8166139695314747</v>
      </c>
      <c r="G388" s="158">
        <f t="shared" si="1207"/>
        <v>1.4568200161420501</v>
      </c>
      <c r="H388" s="158">
        <f t="shared" si="1207"/>
        <v>2.7078353565474655</v>
      </c>
      <c r="I388" s="158">
        <f t="shared" si="1195"/>
        <v>2.3951690821256038</v>
      </c>
      <c r="J388" s="158">
        <f t="shared" ref="J388:J394" si="1208">+J227/J66</f>
        <v>2.7379949452401013</v>
      </c>
      <c r="K388" s="180">
        <f t="shared" si="1196"/>
        <v>2.172538392050587</v>
      </c>
      <c r="L388" s="181"/>
      <c r="M388" s="127"/>
      <c r="N388" s="2"/>
      <c r="O388" s="133" t="s">
        <v>3</v>
      </c>
      <c r="P388" s="158">
        <f t="shared" ref="P388:V388" si="1209">+P227/P66</f>
        <v>2.4744261431242709</v>
      </c>
      <c r="Q388" s="158">
        <f t="shared" si="1209"/>
        <v>2.06665724854042</v>
      </c>
      <c r="R388" s="158">
        <f t="shared" si="1209"/>
        <v>2.8144748270122903</v>
      </c>
      <c r="S388" s="158">
        <f t="shared" si="1209"/>
        <v>1.6070363744782348</v>
      </c>
      <c r="T388" s="158">
        <f t="shared" si="1209"/>
        <v>1.0970481473871652</v>
      </c>
      <c r="U388" s="158">
        <f t="shared" si="1209"/>
        <v>1.0884631064003258</v>
      </c>
      <c r="V388" s="158">
        <f t="shared" si="1209"/>
        <v>2.0993400760111549</v>
      </c>
      <c r="W388" s="158">
        <f t="shared" si="1192"/>
        <v>2.5998048831882454</v>
      </c>
      <c r="X388" s="158">
        <f t="shared" si="1206"/>
        <v>2.9125424730388536</v>
      </c>
      <c r="Y388" s="180">
        <f t="shared" si="1206"/>
        <v>2.8941206252768801</v>
      </c>
      <c r="Z388" s="181"/>
      <c r="AA388" s="147"/>
      <c r="AB388" s="127"/>
    </row>
    <row r="389" spans="1:28" x14ac:dyDescent="0.25">
      <c r="A389" s="133" t="s">
        <v>4</v>
      </c>
      <c r="B389" s="158">
        <f t="shared" ref="B389:F389" si="1210">+B228/B67</f>
        <v>2.1386205248194829</v>
      </c>
      <c r="C389" s="158">
        <f t="shared" si="1210"/>
        <v>2.4750295619795204</v>
      </c>
      <c r="D389" s="158">
        <f t="shared" si="1210"/>
        <v>1.4717706694633803</v>
      </c>
      <c r="E389" s="158">
        <f t="shared" si="1210"/>
        <v>1.556448666423091</v>
      </c>
      <c r="F389" s="158">
        <f t="shared" si="1210"/>
        <v>1.7687296416938112</v>
      </c>
      <c r="G389" s="158">
        <f t="shared" si="1207"/>
        <v>0.94726696957180223</v>
      </c>
      <c r="H389" s="158">
        <f t="shared" ref="H389" si="1211">+H228/H67</f>
        <v>3.4282503725297011</v>
      </c>
      <c r="I389" s="158">
        <f t="shared" si="1195"/>
        <v>4.3823529411764701</v>
      </c>
      <c r="J389" s="158">
        <f t="shared" si="1208"/>
        <v>2.8888888888888888</v>
      </c>
      <c r="K389" s="180">
        <f t="shared" si="1196"/>
        <v>3.6210526315789471</v>
      </c>
      <c r="L389" s="181"/>
      <c r="M389" s="127"/>
      <c r="N389" s="2"/>
      <c r="O389" s="133" t="s">
        <v>4</v>
      </c>
      <c r="P389" s="158">
        <f t="shared" ref="P389:V389" si="1212">+P228/P67</f>
        <v>2.473981171191816</v>
      </c>
      <c r="Q389" s="158">
        <f t="shared" si="1212"/>
        <v>2.0934989083421431</v>
      </c>
      <c r="R389" s="158">
        <f t="shared" si="1212"/>
        <v>2.5996857994562483</v>
      </c>
      <c r="S389" s="158">
        <f t="shared" si="1212"/>
        <v>1.6157897518099027</v>
      </c>
      <c r="T389" s="158">
        <f t="shared" si="1212"/>
        <v>1.0906361099701136</v>
      </c>
      <c r="U389" s="158">
        <f t="shared" si="1212"/>
        <v>1.0508048228905902</v>
      </c>
      <c r="V389" s="158">
        <f t="shared" si="1212"/>
        <v>2.4635913665458751</v>
      </c>
      <c r="W389" s="158">
        <f t="shared" si="1192"/>
        <v>2.6099501248571815</v>
      </c>
      <c r="X389" s="158">
        <f t="shared" si="1206"/>
        <v>2.839479855041569</v>
      </c>
      <c r="Y389" s="180">
        <f t="shared" si="1206"/>
        <v>2.9389804325437687</v>
      </c>
      <c r="Z389" s="181"/>
      <c r="AA389" s="147"/>
      <c r="AB389" s="127"/>
    </row>
    <row r="390" spans="1:28" x14ac:dyDescent="0.25">
      <c r="A390" s="133" t="s">
        <v>5</v>
      </c>
      <c r="B390" s="158">
        <f t="shared" ref="B390:F390" si="1213">+B229/B68</f>
        <v>2.9003936607544922</v>
      </c>
      <c r="C390" s="158">
        <f t="shared" si="1213"/>
        <v>2.391016981159483</v>
      </c>
      <c r="D390" s="158">
        <f t="shared" si="1213"/>
        <v>2.0562998645190427</v>
      </c>
      <c r="E390" s="158">
        <f t="shared" si="1213"/>
        <v>1.9018612521150595</v>
      </c>
      <c r="F390" s="158">
        <f t="shared" si="1213"/>
        <v>0.97615131578947378</v>
      </c>
      <c r="G390" s="158">
        <f t="shared" si="1207"/>
        <v>2.4078091106290671</v>
      </c>
      <c r="H390" s="158">
        <f t="shared" ref="H390" si="1214">+H229/H68</f>
        <v>2.4269207570674478</v>
      </c>
      <c r="I390" s="158">
        <f t="shared" si="1195"/>
        <v>2.7112135176651302</v>
      </c>
      <c r="J390" s="158">
        <f t="shared" si="1208"/>
        <v>2.7047332832456799</v>
      </c>
      <c r="K390" s="180">
        <f t="shared" si="1196"/>
        <v>3.2351447435246321</v>
      </c>
      <c r="L390" s="181"/>
      <c r="M390" s="127"/>
      <c r="N390" s="2"/>
      <c r="O390" s="133" t="s">
        <v>5</v>
      </c>
      <c r="P390" s="158">
        <f t="shared" ref="P390:V390" si="1215">+P229/P68</f>
        <v>2.4818201080278914</v>
      </c>
      <c r="Q390" s="158">
        <f t="shared" si="1215"/>
        <v>2.0495038797076099</v>
      </c>
      <c r="R390" s="158">
        <f t="shared" si="1215"/>
        <v>2.5144905843612468</v>
      </c>
      <c r="S390" s="158">
        <f t="shared" si="1215"/>
        <v>1.5765876080854508</v>
      </c>
      <c r="T390" s="158">
        <f t="shared" si="1215"/>
        <v>1.0431546500263138</v>
      </c>
      <c r="U390" s="158">
        <f t="shared" si="1215"/>
        <v>1.1383539998393097</v>
      </c>
      <c r="V390" s="158">
        <f t="shared" si="1215"/>
        <v>2.4689482277608552</v>
      </c>
      <c r="W390" s="158">
        <f t="shared" si="1192"/>
        <v>2.6431431069139668</v>
      </c>
      <c r="X390" s="158">
        <f t="shared" si="1206"/>
        <v>2.8386044532690398</v>
      </c>
      <c r="Y390" s="180">
        <f t="shared" si="1206"/>
        <v>2.9943118585383952</v>
      </c>
      <c r="Z390" s="181"/>
      <c r="AA390" s="147"/>
      <c r="AB390" s="127"/>
    </row>
    <row r="391" spans="1:28" x14ac:dyDescent="0.25">
      <c r="A391" s="133" t="s">
        <v>6</v>
      </c>
      <c r="B391" s="158">
        <f t="shared" ref="B391:F391" si="1216">+B230/B69</f>
        <v>2.3419506497906344</v>
      </c>
      <c r="C391" s="158">
        <f t="shared" si="1216"/>
        <v>1.3640699806533867</v>
      </c>
      <c r="D391" s="158">
        <f t="shared" si="1216"/>
        <v>2.2566371681415931</v>
      </c>
      <c r="E391" s="158">
        <f t="shared" si="1216"/>
        <v>2.2383465259454707</v>
      </c>
      <c r="F391" s="158">
        <f t="shared" si="1216"/>
        <v>1.4240218380345768</v>
      </c>
      <c r="G391" s="158">
        <f t="shared" si="1207"/>
        <v>2.2011568123393319</v>
      </c>
      <c r="H391" s="158">
        <f t="shared" ref="H391" si="1217">+H230/H69</f>
        <v>2.3399734729669417</v>
      </c>
      <c r="I391" s="158">
        <f t="shared" si="1195"/>
        <v>3.0278884462151394</v>
      </c>
      <c r="J391" s="158">
        <f t="shared" si="1208"/>
        <v>2.75</v>
      </c>
      <c r="K391" s="180">
        <f t="shared" si="1196"/>
        <v>3.3455882352941178</v>
      </c>
      <c r="L391" s="181"/>
      <c r="M391" s="127"/>
      <c r="N391" s="2"/>
      <c r="O391" s="133" t="s">
        <v>6</v>
      </c>
      <c r="P391" s="158">
        <f t="shared" ref="P391:V391" si="1218">+P230/P69</f>
        <v>2.4605002307424058</v>
      </c>
      <c r="Q391" s="158">
        <f t="shared" si="1218"/>
        <v>1.9669363546280851</v>
      </c>
      <c r="R391" s="158">
        <f t="shared" si="1218"/>
        <v>2.6171210748167257</v>
      </c>
      <c r="S391" s="158">
        <f t="shared" si="1218"/>
        <v>1.5788684057536146</v>
      </c>
      <c r="T391" s="158">
        <f t="shared" si="1218"/>
        <v>1.0304169514695831</v>
      </c>
      <c r="U391" s="158">
        <f t="shared" si="1218"/>
        <v>1.1663078725781397</v>
      </c>
      <c r="V391" s="158">
        <f t="shared" si="1218"/>
        <v>2.4947797459901295</v>
      </c>
      <c r="W391" s="158">
        <f t="shared" si="1192"/>
        <v>2.6882329613053089</v>
      </c>
      <c r="X391" s="158">
        <f t="shared" si="1206"/>
        <v>2.8209148544549731</v>
      </c>
      <c r="Y391" s="180">
        <f t="shared" si="1206"/>
        <v>3.033184428844927</v>
      </c>
      <c r="Z391" s="181"/>
      <c r="AA391" s="147"/>
      <c r="AB391" s="127"/>
    </row>
    <row r="392" spans="1:28" x14ac:dyDescent="0.25">
      <c r="A392" s="133" t="s">
        <v>7</v>
      </c>
      <c r="B392" s="158">
        <f t="shared" ref="B392:F392" si="1219">+B231/B70</f>
        <v>2.3054477481901565</v>
      </c>
      <c r="C392" s="158">
        <f t="shared" si="1219"/>
        <v>2.1417143219224739</v>
      </c>
      <c r="D392" s="158">
        <f t="shared" si="1219"/>
        <v>2.878024193548387</v>
      </c>
      <c r="E392" s="158">
        <f t="shared" si="1219"/>
        <v>1.1542879019908117</v>
      </c>
      <c r="F392" s="158">
        <f t="shared" si="1219"/>
        <v>1.1402050429481851</v>
      </c>
      <c r="G392" s="158">
        <f t="shared" si="1207"/>
        <v>2.3579145138562705</v>
      </c>
      <c r="H392" s="158">
        <f t="shared" ref="H392:H394" si="1220">+H231/H70</f>
        <v>1.7014823945316595</v>
      </c>
      <c r="I392" s="158">
        <f t="shared" si="1195"/>
        <v>2.2614107883817427</v>
      </c>
      <c r="J392" s="158">
        <f t="shared" si="1208"/>
        <v>2.3928770172509739</v>
      </c>
      <c r="K392" s="180">
        <f t="shared" si="1196"/>
        <v>2.583826429980276</v>
      </c>
      <c r="L392" s="181"/>
      <c r="M392" s="127"/>
      <c r="N392" s="2"/>
      <c r="O392" s="133" t="s">
        <v>7</v>
      </c>
      <c r="P392" s="158">
        <f t="shared" ref="P392:V392" si="1221">+P231/P70</f>
        <v>2.41192738867178</v>
      </c>
      <c r="Q392" s="158">
        <f t="shared" si="1221"/>
        <v>1.9539684479387984</v>
      </c>
      <c r="R392" s="158">
        <f t="shared" si="1221"/>
        <v>2.6813207787250284</v>
      </c>
      <c r="S392" s="158">
        <f t="shared" si="1221"/>
        <v>1.4940862401216342</v>
      </c>
      <c r="T392" s="158">
        <f t="shared" si="1221"/>
        <v>1.0321489001692048</v>
      </c>
      <c r="U392" s="158">
        <f t="shared" si="1221"/>
        <v>1.2062074518702874</v>
      </c>
      <c r="V392" s="158">
        <f t="shared" si="1221"/>
        <v>2.4185162731039695</v>
      </c>
      <c r="W392" s="158">
        <f t="shared" si="1192"/>
        <v>2.8395717736144661</v>
      </c>
      <c r="X392" s="158">
        <f t="shared" si="1206"/>
        <v>2.8060895368339569</v>
      </c>
      <c r="Y392" s="180">
        <f t="shared" si="1206"/>
        <v>3.0635312459399762</v>
      </c>
      <c r="Z392" s="181"/>
      <c r="AA392" s="147"/>
      <c r="AB392" s="127"/>
    </row>
    <row r="393" spans="1:28" x14ac:dyDescent="0.25">
      <c r="A393" s="133" t="s">
        <v>8</v>
      </c>
      <c r="B393" s="158">
        <f t="shared" ref="B393:F393" si="1222">+B232/B71</f>
        <v>3.3007812500000004</v>
      </c>
      <c r="C393" s="158">
        <f t="shared" si="1222"/>
        <v>5.6640625000000009</v>
      </c>
      <c r="D393" s="158">
        <f t="shared" si="1222"/>
        <v>1.9073927913706918</v>
      </c>
      <c r="E393" s="158">
        <f t="shared" si="1222"/>
        <v>1.2011251758087202</v>
      </c>
      <c r="F393" s="158">
        <f t="shared" si="1222"/>
        <v>0.78770413064361189</v>
      </c>
      <c r="G393" s="158">
        <f t="shared" si="1207"/>
        <v>1.3516219463356027</v>
      </c>
      <c r="H393" s="158">
        <f t="shared" si="1220"/>
        <v>2.248995983935743</v>
      </c>
      <c r="I393" s="158">
        <f t="shared" si="1195"/>
        <v>2.9198184568835095</v>
      </c>
      <c r="J393" s="158">
        <f t="shared" si="1208"/>
        <v>2.6145038167938934</v>
      </c>
      <c r="K393" s="180">
        <f t="shared" si="1196"/>
        <v>2.6490566037735848</v>
      </c>
      <c r="L393" s="181"/>
      <c r="M393" s="127"/>
      <c r="N393" s="2"/>
      <c r="O393" s="133" t="s">
        <v>8</v>
      </c>
      <c r="P393" s="158">
        <f t="shared" ref="P393:V393" si="1223">+P232/P71</f>
        <v>2.4126825056263339</v>
      </c>
      <c r="Q393" s="158">
        <f t="shared" si="1223"/>
        <v>2.0450549442277137</v>
      </c>
      <c r="R393" s="158">
        <f t="shared" si="1223"/>
        <v>2.4580872971128449</v>
      </c>
      <c r="S393" s="158">
        <f t="shared" si="1223"/>
        <v>1.4476978532237155</v>
      </c>
      <c r="T393" s="158">
        <f t="shared" si="1223"/>
        <v>0.99993313720246069</v>
      </c>
      <c r="U393" s="158">
        <f t="shared" si="1223"/>
        <v>1.2788987955576407</v>
      </c>
      <c r="V393" s="158">
        <f t="shared" si="1223"/>
        <v>2.6550355351667427</v>
      </c>
      <c r="W393" s="158">
        <f t="shared" si="1192"/>
        <v>2.904826038159372</v>
      </c>
      <c r="X393" s="158">
        <f t="shared" si="1206"/>
        <v>2.7721798967805356</v>
      </c>
      <c r="Y393" s="180">
        <f t="shared" ref="Y393" si="1224">+Y232/Y71</f>
        <v>3.0903371401217257</v>
      </c>
      <c r="Z393" s="181"/>
      <c r="AA393" s="147"/>
      <c r="AB393" s="127"/>
    </row>
    <row r="394" spans="1:28" x14ac:dyDescent="0.25">
      <c r="A394" s="133" t="s">
        <v>9</v>
      </c>
      <c r="B394" s="158">
        <f t="shared" ref="B394:F394" si="1225">+B233/B72</f>
        <v>2.4420075917334456</v>
      </c>
      <c r="C394" s="158">
        <f t="shared" si="1225"/>
        <v>3.1716575284690003</v>
      </c>
      <c r="D394" s="158">
        <f t="shared" si="1225"/>
        <v>1.6248103826057643</v>
      </c>
      <c r="E394" s="158">
        <f t="shared" si="1225"/>
        <v>0.76551782538741631</v>
      </c>
      <c r="F394" s="158">
        <f t="shared" si="1225"/>
        <v>0.92085614733698362</v>
      </c>
      <c r="G394" s="158">
        <f t="shared" si="1207"/>
        <v>1.8220834959032386</v>
      </c>
      <c r="H394" s="158">
        <f t="shared" si="1220"/>
        <v>3.3578174186778598</v>
      </c>
      <c r="I394" s="158">
        <f t="shared" si="1195"/>
        <v>2.9875821767713657</v>
      </c>
      <c r="J394" s="158">
        <f t="shared" si="1208"/>
        <v>4.2857142857142847</v>
      </c>
      <c r="K394" s="180">
        <f t="shared" si="1196"/>
        <v>5.2453987730061362</v>
      </c>
      <c r="L394" s="181"/>
      <c r="M394" s="127"/>
      <c r="N394" s="2"/>
      <c r="O394" s="133" t="s">
        <v>9</v>
      </c>
      <c r="P394" s="158">
        <f t="shared" ref="P394:V394" si="1226">+P233/P72</f>
        <v>2.3919815779443208</v>
      </c>
      <c r="Q394" s="158">
        <f t="shared" si="1226"/>
        <v>2.0884653129824859</v>
      </c>
      <c r="R394" s="158">
        <f t="shared" si="1226"/>
        <v>2.2800096610578855</v>
      </c>
      <c r="S394" s="158">
        <f t="shared" si="1226"/>
        <v>1.3012718473140061</v>
      </c>
      <c r="T394" s="158">
        <f t="shared" si="1226"/>
        <v>1.0272291969411822</v>
      </c>
      <c r="U394" s="158">
        <f t="shared" si="1226"/>
        <v>1.3376112195283298</v>
      </c>
      <c r="V394" s="158">
        <f t="shared" si="1226"/>
        <v>2.8220783385522825</v>
      </c>
      <c r="W394" s="158">
        <f t="shared" si="1192"/>
        <v>2.8534839151266262</v>
      </c>
      <c r="X394" s="158">
        <f t="shared" si="1206"/>
        <v>2.8779947034550721</v>
      </c>
      <c r="Y394" s="180">
        <f t="shared" ref="Y394" si="1227">+Y233/Y72</f>
        <v>3.0251854027461631</v>
      </c>
      <c r="Z394" s="181"/>
      <c r="AA394" s="147"/>
      <c r="AB394" s="127"/>
    </row>
    <row r="395" spans="1:28" ht="25.5" x14ac:dyDescent="0.25">
      <c r="A395" s="134" t="s">
        <v>13</v>
      </c>
      <c r="B395" s="182">
        <f t="shared" ref="B395:F395" si="1228">+B234/B73</f>
        <v>2.3919815779443212</v>
      </c>
      <c r="C395" s="182">
        <f t="shared" si="1228"/>
        <v>2.0884653129824859</v>
      </c>
      <c r="D395" s="182">
        <f t="shared" si="1228"/>
        <v>2.2800096610578855</v>
      </c>
      <c r="E395" s="182">
        <f t="shared" si="1228"/>
        <v>1.3012718473140061</v>
      </c>
      <c r="F395" s="182">
        <f t="shared" si="1228"/>
        <v>1.0272291969411822</v>
      </c>
      <c r="G395" s="182">
        <f t="shared" si="1207"/>
        <v>1.3376112195283298</v>
      </c>
      <c r="H395" s="182">
        <f t="shared" ref="H395" si="1229">+H234/H73</f>
        <v>2.8220783385522825</v>
      </c>
      <c r="I395" s="182">
        <f t="shared" ref="I395:J395" si="1230">+I234/I73</f>
        <v>2.8534839151266262</v>
      </c>
      <c r="J395" s="182">
        <f t="shared" si="1230"/>
        <v>2.8779947034550721</v>
      </c>
      <c r="K395" s="183">
        <f t="shared" ref="K395" si="1231">+K234/K73</f>
        <v>3.0251854027461631</v>
      </c>
      <c r="L395" s="183"/>
      <c r="M395" s="137"/>
      <c r="N395" s="3"/>
      <c r="O395" s="134" t="s">
        <v>14</v>
      </c>
      <c r="P395" s="182">
        <f t="shared" ref="P395:X395" si="1232">+P234/P73</f>
        <v>2.4646251024410568</v>
      </c>
      <c r="Q395" s="182">
        <f t="shared" si="1232"/>
        <v>2.104746292323751</v>
      </c>
      <c r="R395" s="182">
        <f t="shared" si="1232"/>
        <v>2.5050154439654397</v>
      </c>
      <c r="S395" s="182">
        <f t="shared" si="1232"/>
        <v>1.637747869764387</v>
      </c>
      <c r="T395" s="182">
        <f t="shared" si="1232"/>
        <v>1.0969889107255604</v>
      </c>
      <c r="U395" s="182">
        <f t="shared" si="1232"/>
        <v>1.1183430465414386</v>
      </c>
      <c r="V395" s="182">
        <f t="shared" si="1232"/>
        <v>1.9829126123155412</v>
      </c>
      <c r="W395" s="182">
        <f t="shared" si="1232"/>
        <v>2.7849003501733227</v>
      </c>
      <c r="X395" s="182">
        <f t="shared" si="1232"/>
        <v>2.8508422122489065</v>
      </c>
      <c r="Y395" s="183">
        <f t="shared" ref="Y395:Z395" si="1233">+Y234/Y73</f>
        <v>2.95870840852848</v>
      </c>
      <c r="Z395" s="183">
        <f t="shared" si="1233"/>
        <v>3.1682924052074242</v>
      </c>
      <c r="AA395" s="149">
        <f>+Z395/Y395-1</f>
        <v>7.0836313600494805E-2</v>
      </c>
      <c r="AB395" s="156">
        <f>+POWER(Z395/U395,0.2)-1</f>
        <v>0.23154431245147866</v>
      </c>
    </row>
    <row r="396" spans="1:28" ht="25.5" x14ac:dyDescent="0.25">
      <c r="A396" s="135" t="s">
        <v>15</v>
      </c>
      <c r="B396" s="138">
        <f>+B395/B$485</f>
        <v>0.69031914325376531</v>
      </c>
      <c r="C396" s="138">
        <f t="shared" ref="C396" si="1234">+C395/C$485</f>
        <v>0.55366635813149068</v>
      </c>
      <c r="D396" s="138">
        <f t="shared" ref="D396" si="1235">+D395/D$485</f>
        <v>0.59931586228403644</v>
      </c>
      <c r="E396" s="138">
        <f t="shared" ref="E396" si="1236">+E395/E$485</f>
        <v>0.38267138466614009</v>
      </c>
      <c r="F396" s="138">
        <f t="shared" ref="F396:G396" si="1237">+F395/F$485</f>
        <v>0.37358932954191171</v>
      </c>
      <c r="G396" s="138">
        <f t="shared" si="1237"/>
        <v>0.43730574607362832</v>
      </c>
      <c r="H396" s="138">
        <f t="shared" ref="H396" si="1238">+H395/H$485</f>
        <v>0.86873463546538854</v>
      </c>
      <c r="I396" s="138">
        <f t="shared" ref="I396:J396" si="1239">+I395/I$485</f>
        <v>0.80728942445830421</v>
      </c>
      <c r="J396" s="138">
        <f t="shared" si="1239"/>
        <v>0.81057971251618943</v>
      </c>
      <c r="K396" s="139">
        <f t="shared" ref="K396" si="1240">+K395/K$485</f>
        <v>0.84423196905186726</v>
      </c>
      <c r="L396" s="139"/>
      <c r="M396" s="140"/>
      <c r="N396" s="3"/>
      <c r="O396" s="135" t="s">
        <v>15</v>
      </c>
      <c r="P396" s="138">
        <f t="shared" ref="P396" si="1241">+P395/P$485</f>
        <v>0.72293012540083779</v>
      </c>
      <c r="Q396" s="138">
        <f t="shared" ref="Q396" si="1242">+Q395/Q$485</f>
        <v>0.58209134501838955</v>
      </c>
      <c r="R396" s="138">
        <f t="shared" ref="R396" si="1243">+R395/R$485</f>
        <v>0.64911674962052346</v>
      </c>
      <c r="S396" s="138">
        <f t="shared" ref="S396" si="1244">+S395/S$485</f>
        <v>0.45620882274750646</v>
      </c>
      <c r="T396" s="138">
        <f t="shared" ref="T396:X396" si="1245">+T395/T$485</f>
        <v>0.36542592037464083</v>
      </c>
      <c r="U396" s="138">
        <f t="shared" si="1245"/>
        <v>0.38596052606174724</v>
      </c>
      <c r="V396" s="138">
        <f t="shared" si="1245"/>
        <v>0.63018680545841632</v>
      </c>
      <c r="W396" s="138">
        <f t="shared" si="1245"/>
        <v>0.81797437866608702</v>
      </c>
      <c r="X396" s="138">
        <f t="shared" si="1245"/>
        <v>0.8043214409681102</v>
      </c>
      <c r="Y396" s="139">
        <f t="shared" ref="Y396:Z396" si="1246">+Y395/Y$485</f>
        <v>0.82801749385325418</v>
      </c>
      <c r="Z396" s="139">
        <f t="shared" si="1246"/>
        <v>0.89095673190197078</v>
      </c>
      <c r="AA396" s="148"/>
      <c r="AB396" s="140"/>
    </row>
    <row r="397" spans="1:28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247">+D395/C395-1</f>
        <v>9.1715360022838865E-2</v>
      </c>
      <c r="E397" s="142">
        <f t="shared" ref="E397" si="1248">+E395/D395-1</f>
        <v>-0.42926915199550586</v>
      </c>
      <c r="F397" s="142">
        <f t="shared" ref="F397:K397" si="1249">+F395/E395-1</f>
        <v>-0.21059600339351348</v>
      </c>
      <c r="G397" s="142">
        <f t="shared" si="1249"/>
        <v>0.3021545955969549</v>
      </c>
      <c r="H397" s="142">
        <f t="shared" si="1249"/>
        <v>1.109789673824213</v>
      </c>
      <c r="I397" s="142">
        <f t="shared" si="1249"/>
        <v>1.1128527562581647E-2</v>
      </c>
      <c r="J397" s="142">
        <f t="shared" si="1249"/>
        <v>8.5897762375710673E-3</v>
      </c>
      <c r="K397" s="143">
        <f t="shared" si="1249"/>
        <v>5.1143492069108509E-2</v>
      </c>
      <c r="L397" s="143"/>
      <c r="M397" s="145"/>
      <c r="N397" s="2"/>
      <c r="O397" s="136" t="s">
        <v>12</v>
      </c>
      <c r="P397" s="141"/>
      <c r="Q397" s="142">
        <f>+Q395/P395-1</f>
        <v>-0.14601766806678562</v>
      </c>
      <c r="R397" s="142">
        <f t="shared" ref="R397" si="1250">+R395/Q395-1</f>
        <v>0.19017453699836206</v>
      </c>
      <c r="S397" s="142">
        <f t="shared" ref="S397" si="1251">+S395/R395-1</f>
        <v>-0.34621246599109512</v>
      </c>
      <c r="T397" s="142">
        <f t="shared" ref="T397" si="1252">+T395/S395-1</f>
        <v>-0.3301844984946446</v>
      </c>
      <c r="U397" s="142">
        <f t="shared" ref="U397" si="1253">+U395/T395-1</f>
        <v>1.9466136445950299E-2</v>
      </c>
      <c r="V397" s="142">
        <f t="shared" ref="V397" si="1254">+V395/U395-1</f>
        <v>0.77308082564455516</v>
      </c>
      <c r="W397" s="142">
        <f t="shared" ref="W397" si="1255">+W395/V395-1</f>
        <v>0.40444936043916857</v>
      </c>
      <c r="X397" s="142">
        <f t="shared" ref="X397:Z397" si="1256">+X395/W395-1</f>
        <v>2.367835605732882E-2</v>
      </c>
      <c r="Y397" s="143">
        <f t="shared" si="1256"/>
        <v>3.7836606956399121E-2</v>
      </c>
      <c r="Z397" s="143">
        <f t="shared" si="1256"/>
        <v>7.0836313600494805E-2</v>
      </c>
      <c r="AA397" s="144"/>
      <c r="AB397" s="145"/>
    </row>
    <row r="398" spans="1:28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8" ht="15.75" thickBot="1" x14ac:dyDescent="0.3">
      <c r="A399" s="285" t="s">
        <v>90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7"/>
      <c r="N399" s="2"/>
      <c r="O399" s="285" t="s">
        <v>91</v>
      </c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7"/>
    </row>
    <row r="400" spans="1:28" ht="38.25" x14ac:dyDescent="0.25">
      <c r="A400" s="128"/>
      <c r="B400" s="129">
        <v>2016</v>
      </c>
      <c r="C400" s="129">
        <f>+B400+1</f>
        <v>2017</v>
      </c>
      <c r="D400" s="129">
        <f t="shared" ref="D400" si="1257">+C400+1</f>
        <v>2018</v>
      </c>
      <c r="E400" s="129">
        <f t="shared" ref="E400" si="1258">+D400+1</f>
        <v>2019</v>
      </c>
      <c r="F400" s="129">
        <f t="shared" ref="F400" si="1259">+E400+1</f>
        <v>2020</v>
      </c>
      <c r="G400" s="129">
        <f t="shared" ref="G400" si="1260">+F400+1</f>
        <v>2021</v>
      </c>
      <c r="H400" s="129">
        <v>2022</v>
      </c>
      <c r="I400" s="129">
        <v>2023</v>
      </c>
      <c r="J400" s="129">
        <v>2024</v>
      </c>
      <c r="K400" s="130">
        <v>2025</v>
      </c>
      <c r="L400" s="131">
        <v>2026</v>
      </c>
      <c r="M400" s="132" t="s">
        <v>16</v>
      </c>
      <c r="N400" s="2"/>
      <c r="O400" s="128"/>
      <c r="P400" s="129">
        <v>2016</v>
      </c>
      <c r="Q400" s="129">
        <f>+P400+1</f>
        <v>2017</v>
      </c>
      <c r="R400" s="129">
        <f t="shared" ref="R400" si="1261">+Q400+1</f>
        <v>2018</v>
      </c>
      <c r="S400" s="129">
        <f t="shared" ref="S400" si="1262">+R400+1</f>
        <v>2019</v>
      </c>
      <c r="T400" s="129">
        <f t="shared" ref="T400" si="1263">+S400+1</f>
        <v>2020</v>
      </c>
      <c r="U400" s="129">
        <f t="shared" ref="U400" si="1264">+T400+1</f>
        <v>2021</v>
      </c>
      <c r="V400" s="129">
        <v>2022</v>
      </c>
      <c r="W400" s="129">
        <v>2023</v>
      </c>
      <c r="X400" s="129">
        <v>2024</v>
      </c>
      <c r="Y400" s="130">
        <v>2025</v>
      </c>
      <c r="Z400" s="131">
        <v>2026</v>
      </c>
      <c r="AA400" s="146" t="s">
        <v>16</v>
      </c>
      <c r="AB400" s="132" t="s">
        <v>21</v>
      </c>
    </row>
    <row r="401" spans="1:28" x14ac:dyDescent="0.25">
      <c r="A401" s="133" t="s">
        <v>10</v>
      </c>
      <c r="B401" s="158">
        <f>+B240/B79</f>
        <v>2.7922230030452093</v>
      </c>
      <c r="C401" s="158">
        <f t="shared" ref="C401:H403" si="1265">+C240/C79</f>
        <v>2.4903271192402392</v>
      </c>
      <c r="D401" s="158">
        <f t="shared" si="1265"/>
        <v>3.0642309958750737</v>
      </c>
      <c r="E401" s="158">
        <f t="shared" si="1265"/>
        <v>3.0673431734317345</v>
      </c>
      <c r="F401" s="158">
        <f t="shared" si="1265"/>
        <v>3.0955259975816207</v>
      </c>
      <c r="G401" s="158">
        <f t="shared" si="1265"/>
        <v>2.5322283609576428</v>
      </c>
      <c r="H401" s="158">
        <f t="shared" si="1265"/>
        <v>2.9725963771481654</v>
      </c>
      <c r="I401" s="158">
        <f t="shared" ref="I401:J401" si="1266">+I240/I79</f>
        <v>3.1190377436748236</v>
      </c>
      <c r="J401" s="158">
        <f t="shared" si="1266"/>
        <v>3.2558139534883721</v>
      </c>
      <c r="K401" s="180">
        <f t="shared" ref="K401:L404" si="1267">+K240/K79</f>
        <v>3.2568807339449539</v>
      </c>
      <c r="L401" s="181">
        <f t="shared" si="1267"/>
        <v>3.2751091703056772</v>
      </c>
      <c r="M401" s="127">
        <f>+L401/K401-1</f>
        <v>5.5969001783628958E-3</v>
      </c>
      <c r="N401" s="2"/>
      <c r="O401" s="133" t="s">
        <v>10</v>
      </c>
      <c r="P401" s="158">
        <f>+P240/P79</f>
        <v>2.8476324173677172</v>
      </c>
      <c r="Q401" s="158">
        <f t="shared" ref="Q401:X412" si="1268">+Q240/Q79</f>
        <v>2.8638866240039338</v>
      </c>
      <c r="R401" s="158">
        <f t="shared" si="1268"/>
        <v>3.0215343203230143</v>
      </c>
      <c r="S401" s="158">
        <f t="shared" si="1268"/>
        <v>3.1049382716049378</v>
      </c>
      <c r="T401" s="158">
        <f t="shared" si="1268"/>
        <v>2.9331256925518856</v>
      </c>
      <c r="U401" s="158">
        <f t="shared" si="1268"/>
        <v>2.4193409123614913</v>
      </c>
      <c r="V401" s="158">
        <f t="shared" si="1268"/>
        <v>2.9058062633728849</v>
      </c>
      <c r="W401" s="158">
        <f t="shared" si="1268"/>
        <v>2.8911621450578124</v>
      </c>
      <c r="X401" s="158">
        <f t="shared" si="1268"/>
        <v>3.2099637274098805</v>
      </c>
      <c r="Y401" s="180">
        <f t="shared" ref="Y401:Z401" si="1269">+Y240/Y79</f>
        <v>3.4495087999444571</v>
      </c>
      <c r="Z401" s="181">
        <f t="shared" si="1269"/>
        <v>3.3293644276564289</v>
      </c>
      <c r="AA401" s="147">
        <f>+Z401/Y401-1</f>
        <v>-3.4829414637226774E-2</v>
      </c>
      <c r="AB401" s="127">
        <f>+POWER(Z401/U401,0.2)-1</f>
        <v>6.5940229282168028E-2</v>
      </c>
    </row>
    <row r="402" spans="1:28" x14ac:dyDescent="0.25">
      <c r="A402" s="133" t="s">
        <v>11</v>
      </c>
      <c r="B402" s="158">
        <f t="shared" ref="B402:G402" si="1270">+B241/B80</f>
        <v>2.91913856770991</v>
      </c>
      <c r="C402" s="158">
        <f t="shared" si="1270"/>
        <v>2.9116465863453813</v>
      </c>
      <c r="D402" s="158">
        <f t="shared" si="1270"/>
        <v>3.1303952748750565</v>
      </c>
      <c r="E402" s="158">
        <f t="shared" si="1270"/>
        <v>3.1154879140555058</v>
      </c>
      <c r="F402" s="158">
        <f t="shared" si="1270"/>
        <v>1.9973833406018318</v>
      </c>
      <c r="G402" s="158">
        <f t="shared" si="1270"/>
        <v>2.7854903716972683</v>
      </c>
      <c r="H402" s="158">
        <f t="shared" si="1265"/>
        <v>2.7749262536873158</v>
      </c>
      <c r="I402" s="158">
        <f t="shared" ref="I402:J412" si="1271">+I241/I80</f>
        <v>3.2785538208709943</v>
      </c>
      <c r="J402" s="158">
        <f t="shared" si="1271"/>
        <v>3.3333333333333335</v>
      </c>
      <c r="K402" s="180">
        <f t="shared" ref="K402:K412" si="1272">+K241/K80</f>
        <v>3.208996160175535</v>
      </c>
      <c r="L402" s="181">
        <f t="shared" si="1267"/>
        <v>3.2875772134522991</v>
      </c>
      <c r="M402" s="127">
        <f>+L402/K402-1</f>
        <v>2.4487736773254776E-2</v>
      </c>
      <c r="N402" s="2"/>
      <c r="O402" s="133" t="s">
        <v>11</v>
      </c>
      <c r="P402" s="158">
        <f t="shared" ref="P402:V402" si="1273">+P241/P80</f>
        <v>2.8623379508977975</v>
      </c>
      <c r="Q402" s="158">
        <f t="shared" si="1273"/>
        <v>2.8618414656622679</v>
      </c>
      <c r="R402" s="158">
        <f t="shared" si="1273"/>
        <v>3.0331087860111792</v>
      </c>
      <c r="S402" s="158">
        <f t="shared" si="1273"/>
        <v>3.1040282566647046</v>
      </c>
      <c r="T402" s="158">
        <f t="shared" si="1273"/>
        <v>2.8568011958146493</v>
      </c>
      <c r="U402" s="158">
        <f t="shared" si="1273"/>
        <v>2.4708087069338336</v>
      </c>
      <c r="V402" s="158">
        <f t="shared" si="1273"/>
        <v>2.9016672578928695</v>
      </c>
      <c r="W402" s="158">
        <f t="shared" si="1268"/>
        <v>2.9212833453285589</v>
      </c>
      <c r="X402" s="158">
        <f t="shared" si="1268"/>
        <v>3.2159022568290445</v>
      </c>
      <c r="Y402" s="180">
        <f t="shared" ref="Y402:Z404" si="1274">+Y241/Y80</f>
        <v>3.4457414613056638</v>
      </c>
      <c r="Z402" s="181">
        <f>+Z241/Z80</f>
        <v>3.3359733222175905</v>
      </c>
      <c r="AA402" s="147">
        <f>+Z402/Y402-1</f>
        <v>-3.1856173865836057E-2</v>
      </c>
      <c r="AB402" s="127">
        <f>+POWER(Z402/U402,0.2)-1</f>
        <v>6.188305149395612E-2</v>
      </c>
    </row>
    <row r="403" spans="1:28" x14ac:dyDescent="0.25">
      <c r="A403" s="133" t="s">
        <v>0</v>
      </c>
      <c r="B403" s="158">
        <f t="shared" ref="B403:G403" si="1275">+B242/B81</f>
        <v>3.1104195499415068</v>
      </c>
      <c r="C403" s="158">
        <f t="shared" si="1275"/>
        <v>3.1340805313408051</v>
      </c>
      <c r="D403" s="158">
        <f t="shared" si="1275"/>
        <v>3.3319935691318325</v>
      </c>
      <c r="E403" s="158">
        <f t="shared" si="1275"/>
        <v>3.1120903332415311</v>
      </c>
      <c r="F403" s="158">
        <f t="shared" si="1275"/>
        <v>2.443400256300726</v>
      </c>
      <c r="G403" s="158">
        <f t="shared" si="1275"/>
        <v>3.2203981837233671</v>
      </c>
      <c r="H403" s="158">
        <f t="shared" si="1265"/>
        <v>2.8857061459169668</v>
      </c>
      <c r="I403" s="158">
        <f t="shared" si="1271"/>
        <v>3.0236739586454897</v>
      </c>
      <c r="J403" s="158">
        <f t="shared" si="1271"/>
        <v>3.5467196819085487</v>
      </c>
      <c r="K403" s="180">
        <f t="shared" si="1272"/>
        <v>3.5286009648518264</v>
      </c>
      <c r="L403" s="181">
        <f t="shared" si="1267"/>
        <v>3.50418410041841</v>
      </c>
      <c r="M403" s="127">
        <f>+L403/K403-1</f>
        <v>-6.9197012290794779E-3</v>
      </c>
      <c r="N403" s="2"/>
      <c r="O403" s="133" t="s">
        <v>0</v>
      </c>
      <c r="P403" s="158">
        <f t="shared" ref="P403:V403" si="1276">+P242/P81</f>
        <v>2.8764367193122258</v>
      </c>
      <c r="Q403" s="158">
        <f t="shared" si="1276"/>
        <v>2.8619964741242527</v>
      </c>
      <c r="R403" s="158">
        <f t="shared" si="1276"/>
        <v>3.0474202036380276</v>
      </c>
      <c r="S403" s="158">
        <f t="shared" si="1276"/>
        <v>3.0894176445023902</v>
      </c>
      <c r="T403" s="158">
        <f t="shared" si="1276"/>
        <v>2.7978855721393039</v>
      </c>
      <c r="U403" s="158">
        <f t="shared" si="1276"/>
        <v>2.5335870707529757</v>
      </c>
      <c r="V403" s="158">
        <f t="shared" si="1276"/>
        <v>2.8791606885828416</v>
      </c>
      <c r="W403" s="158">
        <f t="shared" si="1268"/>
        <v>2.9322050727042308</v>
      </c>
      <c r="X403" s="158">
        <f t="shared" si="1268"/>
        <v>3.2637873322283975</v>
      </c>
      <c r="Y403" s="180">
        <f t="shared" si="1274"/>
        <v>3.4407313052600026</v>
      </c>
      <c r="Z403" s="181">
        <f t="shared" si="1274"/>
        <v>3.3376957997627912</v>
      </c>
      <c r="AA403" s="147">
        <f>+Z403/Y403-1</f>
        <v>-2.9945815687408173E-2</v>
      </c>
      <c r="AB403" s="127">
        <f>+POWER(Z403/U403,0.2)-1</f>
        <v>5.6676827491041859E-2</v>
      </c>
    </row>
    <row r="404" spans="1:28" x14ac:dyDescent="0.25">
      <c r="A404" s="133" t="s">
        <v>1</v>
      </c>
      <c r="B404" s="158">
        <f t="shared" ref="B404:H404" si="1277">+B243/B82</f>
        <v>2.5685413536999571</v>
      </c>
      <c r="C404" s="158">
        <f t="shared" si="1277"/>
        <v>3.0035714285714281</v>
      </c>
      <c r="D404" s="158">
        <f t="shared" si="1277"/>
        <v>3.1683501683501682</v>
      </c>
      <c r="E404" s="158">
        <f t="shared" si="1277"/>
        <v>3.3371559633027523</v>
      </c>
      <c r="F404" s="158">
        <f t="shared" si="1277"/>
        <v>2.3136785393594734</v>
      </c>
      <c r="G404" s="158">
        <f t="shared" si="1277"/>
        <v>2.8618205631958089</v>
      </c>
      <c r="H404" s="158">
        <f t="shared" si="1277"/>
        <v>2.6524409657877333</v>
      </c>
      <c r="I404" s="158">
        <f t="shared" si="1271"/>
        <v>3.1760035288928097</v>
      </c>
      <c r="J404" s="158">
        <f t="shared" si="1271"/>
        <v>3.4757505773672062</v>
      </c>
      <c r="K404" s="180">
        <f t="shared" si="1272"/>
        <v>3.5260621988611476</v>
      </c>
      <c r="L404" s="181">
        <f t="shared" si="1267"/>
        <v>3.3081285444234401</v>
      </c>
      <c r="M404" s="127">
        <f>+L404/K404-1</f>
        <v>-6.1806525848607019E-2</v>
      </c>
      <c r="N404" s="2"/>
      <c r="O404" s="133" t="s">
        <v>1</v>
      </c>
      <c r="P404" s="158">
        <f t="shared" ref="P404:V404" si="1278">+P243/P82</f>
        <v>2.8758447867572876</v>
      </c>
      <c r="Q404" s="158">
        <f t="shared" si="1278"/>
        <v>2.9048151509075066</v>
      </c>
      <c r="R404" s="158">
        <f t="shared" si="1278"/>
        <v>3.0611373598223941</v>
      </c>
      <c r="S404" s="158">
        <f t="shared" si="1278"/>
        <v>3.1007624376062748</v>
      </c>
      <c r="T404" s="158">
        <f t="shared" si="1278"/>
        <v>2.705792914702752</v>
      </c>
      <c r="U404" s="158">
        <f t="shared" si="1278"/>
        <v>2.5833333333333326</v>
      </c>
      <c r="V404" s="158">
        <f t="shared" si="1278"/>
        <v>2.8569287073778478</v>
      </c>
      <c r="W404" s="158">
        <f t="shared" si="1268"/>
        <v>2.9767577149753519</v>
      </c>
      <c r="X404" s="158">
        <f t="shared" si="1268"/>
        <v>3.2878914539257926</v>
      </c>
      <c r="Y404" s="180">
        <f t="shared" si="1274"/>
        <v>3.4446677029230002</v>
      </c>
      <c r="Z404" s="181">
        <f t="shared" si="1274"/>
        <v>3.3174106407511124</v>
      </c>
      <c r="AA404" s="147">
        <f>+Z404/Y404-1</f>
        <v>-3.6943204148226827E-2</v>
      </c>
      <c r="AB404" s="127">
        <f>+POWER(Z404/U404,0.2)-1</f>
        <v>5.1292962294766431E-2</v>
      </c>
    </row>
    <row r="405" spans="1:28" x14ac:dyDescent="0.25">
      <c r="A405" s="133" t="s">
        <v>2</v>
      </c>
      <c r="B405" s="158">
        <f t="shared" ref="B405:H405" si="1279">+B244/B83</f>
        <v>2.7956427365543854</v>
      </c>
      <c r="C405" s="158">
        <f t="shared" si="1279"/>
        <v>2.999285884313259</v>
      </c>
      <c r="D405" s="158">
        <f t="shared" si="1279"/>
        <v>3.3442503639010193</v>
      </c>
      <c r="E405" s="158">
        <f t="shared" si="1279"/>
        <v>2.9491133384734001</v>
      </c>
      <c r="F405" s="158">
        <f t="shared" si="1279"/>
        <v>2.6179310344827584</v>
      </c>
      <c r="G405" s="158">
        <f t="shared" si="1279"/>
        <v>2.7906208718626155</v>
      </c>
      <c r="H405" s="158">
        <f t="shared" si="1279"/>
        <v>3.0989771966376178</v>
      </c>
      <c r="I405" s="158">
        <f t="shared" si="1271"/>
        <v>3.2986240238006697</v>
      </c>
      <c r="J405" s="158">
        <f t="shared" ref="J405" si="1280">+J244/J83</f>
        <v>3.1675269826372596</v>
      </c>
      <c r="K405" s="180">
        <f t="shared" si="1272"/>
        <v>3.2419700214132763</v>
      </c>
      <c r="L405" s="181"/>
      <c r="M405" s="127"/>
      <c r="N405" s="2"/>
      <c r="O405" s="133" t="s">
        <v>2</v>
      </c>
      <c r="P405" s="158">
        <f t="shared" ref="P405:V405" si="1281">+P244/P83</f>
        <v>2.8896699581854177</v>
      </c>
      <c r="Q405" s="158">
        <f t="shared" si="1281"/>
        <v>2.9254894198637169</v>
      </c>
      <c r="R405" s="158">
        <f t="shared" si="1281"/>
        <v>3.0919509515750718</v>
      </c>
      <c r="S405" s="158">
        <f t="shared" si="1281"/>
        <v>3.0714993940729314</v>
      </c>
      <c r="T405" s="158">
        <f t="shared" si="1281"/>
        <v>2.6777921924755281</v>
      </c>
      <c r="U405" s="158">
        <f t="shared" si="1281"/>
        <v>2.5979663782303413</v>
      </c>
      <c r="V405" s="158">
        <f t="shared" si="1281"/>
        <v>2.8825154682479854</v>
      </c>
      <c r="W405" s="158">
        <f t="shared" si="1268"/>
        <v>2.9860810460588447</v>
      </c>
      <c r="X405" s="158">
        <f t="shared" ref="X405:Y412" si="1282">+X244/X83</f>
        <v>3.2785489785227862</v>
      </c>
      <c r="Y405" s="180">
        <f t="shared" si="1282"/>
        <v>3.4490801700462739</v>
      </c>
      <c r="Z405" s="181"/>
      <c r="AA405" s="147"/>
      <c r="AB405" s="127"/>
    </row>
    <row r="406" spans="1:28" x14ac:dyDescent="0.25">
      <c r="A406" s="133" t="s">
        <v>3</v>
      </c>
      <c r="B406" s="158">
        <f t="shared" ref="B406:H413" si="1283">+B245/B84</f>
        <v>2.7023150777195228</v>
      </c>
      <c r="C406" s="158">
        <f t="shared" si="1283"/>
        <v>2.7646416878865043</v>
      </c>
      <c r="D406" s="158">
        <f t="shared" si="1283"/>
        <v>3.125393824826717</v>
      </c>
      <c r="E406" s="158">
        <f t="shared" si="1283"/>
        <v>3.0255474452554743</v>
      </c>
      <c r="F406" s="158">
        <f t="shared" si="1283"/>
        <v>2.4251726784343823</v>
      </c>
      <c r="G406" s="158">
        <f t="shared" si="1283"/>
        <v>3.0772495755517824</v>
      </c>
      <c r="H406" s="158">
        <f t="shared" si="1283"/>
        <v>2.4857844416195283</v>
      </c>
      <c r="I406" s="158">
        <f t="shared" si="1271"/>
        <v>3.0228531855955678</v>
      </c>
      <c r="J406" s="158">
        <f t="shared" ref="J406:J412" si="1284">+J245/J84</f>
        <v>3.2437275985663079</v>
      </c>
      <c r="K406" s="180">
        <f t="shared" si="1272"/>
        <v>3.3301017935046051</v>
      </c>
      <c r="L406" s="181"/>
      <c r="M406" s="127"/>
      <c r="N406" s="2"/>
      <c r="O406" s="133" t="s">
        <v>3</v>
      </c>
      <c r="P406" s="158">
        <f t="shared" ref="P406:V406" si="1285">+P245/P84</f>
        <v>2.8731972522583162</v>
      </c>
      <c r="Q406" s="158">
        <f t="shared" si="1285"/>
        <v>2.9369198124840192</v>
      </c>
      <c r="R406" s="158">
        <f t="shared" si="1285"/>
        <v>3.1214449070544772</v>
      </c>
      <c r="S406" s="158">
        <f t="shared" si="1285"/>
        <v>3.0632212744606111</v>
      </c>
      <c r="T406" s="158">
        <f t="shared" si="1285"/>
        <v>2.6300988692202951</v>
      </c>
      <c r="U406" s="158">
        <f t="shared" si="1285"/>
        <v>2.6723215020999751</v>
      </c>
      <c r="V406" s="158">
        <f t="shared" si="1285"/>
        <v>2.8167353211164401</v>
      </c>
      <c r="W406" s="158">
        <f t="shared" si="1268"/>
        <v>3.0607119446796447</v>
      </c>
      <c r="X406" s="158">
        <f t="shared" si="1282"/>
        <v>3.3006557815845823</v>
      </c>
      <c r="Y406" s="180">
        <f t="shared" si="1282"/>
        <v>3.4571406936241105</v>
      </c>
      <c r="Z406" s="181"/>
      <c r="AA406" s="147"/>
      <c r="AB406" s="127"/>
    </row>
    <row r="407" spans="1:28" x14ac:dyDescent="0.25">
      <c r="A407" s="133" t="s">
        <v>4</v>
      </c>
      <c r="B407" s="158">
        <f t="shared" ref="B407:F407" si="1286">+B246/B85</f>
        <v>2.8808677614977083</v>
      </c>
      <c r="C407" s="158">
        <f t="shared" si="1286"/>
        <v>2.9028597367226507</v>
      </c>
      <c r="D407" s="158">
        <f t="shared" si="1286"/>
        <v>2.9173290937996819</v>
      </c>
      <c r="E407" s="158">
        <f t="shared" si="1286"/>
        <v>3.1328806983511153</v>
      </c>
      <c r="F407" s="158">
        <f t="shared" si="1286"/>
        <v>1.5304396843291996</v>
      </c>
      <c r="G407" s="158">
        <f t="shared" si="1283"/>
        <v>2.4910957469097004</v>
      </c>
      <c r="H407" s="158">
        <f t="shared" ref="H407" si="1287">+H246/H85</f>
        <v>3.032169499485216</v>
      </c>
      <c r="I407" s="158">
        <f t="shared" si="1271"/>
        <v>3.3029861616897307</v>
      </c>
      <c r="J407" s="158">
        <f t="shared" si="1284"/>
        <v>3.4366925064599485</v>
      </c>
      <c r="K407" s="180">
        <f t="shared" si="1272"/>
        <v>3.1366846697133361</v>
      </c>
      <c r="L407" s="181"/>
      <c r="M407" s="127"/>
      <c r="N407" s="2"/>
      <c r="O407" s="133" t="s">
        <v>4</v>
      </c>
      <c r="P407" s="158">
        <f t="shared" ref="P407:V407" si="1288">+P246/P85</f>
        <v>2.8634379784779482</v>
      </c>
      <c r="Q407" s="158">
        <f t="shared" si="1288"/>
        <v>2.9374559789075643</v>
      </c>
      <c r="R407" s="158">
        <f t="shared" si="1288"/>
        <v>3.1125312586829672</v>
      </c>
      <c r="S407" s="158">
        <f t="shared" si="1288"/>
        <v>3.0978976038192001</v>
      </c>
      <c r="T407" s="158">
        <f t="shared" si="1288"/>
        <v>2.4707188129801092</v>
      </c>
      <c r="U407" s="158">
        <f t="shared" si="1288"/>
        <v>2.7569448133000476</v>
      </c>
      <c r="V407" s="158">
        <f t="shared" si="1288"/>
        <v>2.869076807252176</v>
      </c>
      <c r="W407" s="158">
        <f t="shared" si="1268"/>
        <v>3.0819567365600249</v>
      </c>
      <c r="X407" s="158">
        <f t="shared" si="1282"/>
        <v>3.3143726436933654</v>
      </c>
      <c r="Y407" s="180">
        <f t="shared" si="1282"/>
        <v>3.4296155191851652</v>
      </c>
      <c r="Z407" s="181"/>
      <c r="AA407" s="147"/>
      <c r="AB407" s="127"/>
    </row>
    <row r="408" spans="1:28" x14ac:dyDescent="0.25">
      <c r="A408" s="133" t="s">
        <v>5</v>
      </c>
      <c r="B408" s="158">
        <f t="shared" ref="B408:F408" si="1289">+B247/B86</f>
        <v>2.7977395082774823</v>
      </c>
      <c r="C408" s="158">
        <f t="shared" si="1289"/>
        <v>2.9914703493095045</v>
      </c>
      <c r="D408" s="158">
        <f t="shared" si="1289"/>
        <v>3.023049645390071</v>
      </c>
      <c r="E408" s="158">
        <f t="shared" si="1289"/>
        <v>2.8937183685620722</v>
      </c>
      <c r="F408" s="158">
        <f t="shared" si="1289"/>
        <v>2.3955600403632697</v>
      </c>
      <c r="G408" s="158">
        <f t="shared" si="1283"/>
        <v>3.0437387657279809</v>
      </c>
      <c r="H408" s="158">
        <f t="shared" ref="H408" si="1290">+H247/H86</f>
        <v>3.0312593124632281</v>
      </c>
      <c r="I408" s="158">
        <f t="shared" si="1271"/>
        <v>3.2150101419878294</v>
      </c>
      <c r="J408" s="158">
        <f t="shared" si="1284"/>
        <v>3.3477237048665618</v>
      </c>
      <c r="K408" s="180">
        <f t="shared" si="1272"/>
        <v>3.1938483547925607</v>
      </c>
      <c r="L408" s="181"/>
      <c r="M408" s="127"/>
      <c r="N408" s="2"/>
      <c r="O408" s="133" t="s">
        <v>5</v>
      </c>
      <c r="P408" s="158">
        <f t="shared" ref="P408:V408" si="1291">+P247/P86</f>
        <v>2.8537792175002767</v>
      </c>
      <c r="Q408" s="158">
        <f t="shared" si="1291"/>
        <v>2.9668286581450509</v>
      </c>
      <c r="R408" s="158">
        <f t="shared" si="1291"/>
        <v>3.1210449927431059</v>
      </c>
      <c r="S408" s="158">
        <f t="shared" si="1291"/>
        <v>3.0846502511331613</v>
      </c>
      <c r="T408" s="158">
        <f t="shared" si="1291"/>
        <v>2.4206736806854021</v>
      </c>
      <c r="U408" s="158">
        <f t="shared" si="1291"/>
        <v>2.8331992119210812</v>
      </c>
      <c r="V408" s="158">
        <f t="shared" si="1291"/>
        <v>2.874671572281021</v>
      </c>
      <c r="W408" s="158">
        <f t="shared" si="1268"/>
        <v>3.1011995651324535</v>
      </c>
      <c r="X408" s="158">
        <f t="shared" si="1282"/>
        <v>3.3270752313262704</v>
      </c>
      <c r="Y408" s="180">
        <f t="shared" si="1282"/>
        <v>3.4122675291671478</v>
      </c>
      <c r="Z408" s="181"/>
      <c r="AA408" s="147"/>
      <c r="AB408" s="127"/>
    </row>
    <row r="409" spans="1:28" x14ac:dyDescent="0.25">
      <c r="A409" s="133" t="s">
        <v>6</v>
      </c>
      <c r="B409" s="158">
        <f t="shared" ref="B409:F409" si="1292">+B248/B87</f>
        <v>3.2842282822603317</v>
      </c>
      <c r="C409" s="158">
        <f t="shared" si="1292"/>
        <v>2.948051948051948</v>
      </c>
      <c r="D409" s="158">
        <f t="shared" si="1292"/>
        <v>3.2284040995607612</v>
      </c>
      <c r="E409" s="158">
        <f t="shared" si="1292"/>
        <v>2.5771018166455431</v>
      </c>
      <c r="F409" s="158">
        <f t="shared" si="1292"/>
        <v>1.8770614692653673</v>
      </c>
      <c r="G409" s="158">
        <f t="shared" si="1283"/>
        <v>2.8142543324383698</v>
      </c>
      <c r="H409" s="158">
        <f t="shared" ref="H409:H412" si="1293">+H248/H87</f>
        <v>2.6992878319589346</v>
      </c>
      <c r="I409" s="158">
        <f t="shared" si="1271"/>
        <v>3.3729216152019004</v>
      </c>
      <c r="J409" s="158">
        <f t="shared" si="1284"/>
        <v>3.9598321342925655</v>
      </c>
      <c r="K409" s="180">
        <f t="shared" si="1272"/>
        <v>3.214596003475239</v>
      </c>
      <c r="L409" s="181"/>
      <c r="M409" s="127"/>
      <c r="N409" s="2"/>
      <c r="O409" s="133" t="s">
        <v>6</v>
      </c>
      <c r="P409" s="158">
        <f t="shared" ref="P409:V409" si="1294">+P248/P87</f>
        <v>2.8490013770501323</v>
      </c>
      <c r="Q409" s="158">
        <f t="shared" si="1294"/>
        <v>2.943487774046289</v>
      </c>
      <c r="R409" s="158">
        <f t="shared" si="1294"/>
        <v>3.1409153475567795</v>
      </c>
      <c r="S409" s="158">
        <f t="shared" si="1294"/>
        <v>3.0352773562114779</v>
      </c>
      <c r="T409" s="158">
        <f t="shared" si="1294"/>
        <v>2.3613488763892287</v>
      </c>
      <c r="U409" s="158">
        <f t="shared" si="1294"/>
        <v>2.9177423299546184</v>
      </c>
      <c r="V409" s="158">
        <f t="shared" si="1294"/>
        <v>2.863559907486493</v>
      </c>
      <c r="W409" s="158">
        <f t="shared" si="1268"/>
        <v>3.1751301469110933</v>
      </c>
      <c r="X409" s="158">
        <f t="shared" si="1282"/>
        <v>3.3919314852377731</v>
      </c>
      <c r="Y409" s="180">
        <f t="shared" si="1282"/>
        <v>3.3207683362072422</v>
      </c>
      <c r="Z409" s="181"/>
      <c r="AA409" s="147"/>
      <c r="AB409" s="127"/>
    </row>
    <row r="410" spans="1:28" x14ac:dyDescent="0.25">
      <c r="A410" s="133" t="s">
        <v>7</v>
      </c>
      <c r="B410" s="158">
        <f t="shared" ref="B410:F410" si="1295">+B249/B88</f>
        <v>2.8227115909441989</v>
      </c>
      <c r="C410" s="158">
        <f t="shared" si="1295"/>
        <v>3.3080999242997731</v>
      </c>
      <c r="D410" s="158">
        <f t="shared" si="1295"/>
        <v>3.2201646090534974</v>
      </c>
      <c r="E410" s="158">
        <f t="shared" si="1295"/>
        <v>2.8593604470661287</v>
      </c>
      <c r="F410" s="158">
        <f t="shared" si="1295"/>
        <v>2.9818840579710142</v>
      </c>
      <c r="G410" s="158">
        <f t="shared" si="1283"/>
        <v>3.2005141388174811</v>
      </c>
      <c r="H410" s="158">
        <f t="shared" si="1293"/>
        <v>2.7314254282670478</v>
      </c>
      <c r="I410" s="158">
        <f t="shared" si="1271"/>
        <v>3.37296345222369</v>
      </c>
      <c r="J410" s="158">
        <f t="shared" si="1284"/>
        <v>3.4318433690432215</v>
      </c>
      <c r="K410" s="180">
        <f t="shared" si="1272"/>
        <v>3.5600425079702447</v>
      </c>
      <c r="L410" s="181"/>
      <c r="M410" s="127"/>
      <c r="N410" s="2"/>
      <c r="O410" s="133" t="s">
        <v>7</v>
      </c>
      <c r="P410" s="158">
        <f t="shared" ref="P410:V410" si="1296">+P249/P88</f>
        <v>2.8443769354594437</v>
      </c>
      <c r="Q410" s="158">
        <f t="shared" si="1296"/>
        <v>2.9805901935338266</v>
      </c>
      <c r="R410" s="158">
        <f t="shared" si="1296"/>
        <v>3.1349228930746031</v>
      </c>
      <c r="S410" s="158">
        <f t="shared" si="1296"/>
        <v>3.0013500245459008</v>
      </c>
      <c r="T410" s="158">
        <f t="shared" si="1296"/>
        <v>2.3643368189323066</v>
      </c>
      <c r="U410" s="158">
        <f t="shared" si="1296"/>
        <v>2.9366638852251623</v>
      </c>
      <c r="V410" s="158">
        <f t="shared" si="1296"/>
        <v>2.8329695137206974</v>
      </c>
      <c r="W410" s="158">
        <f t="shared" si="1268"/>
        <v>3.2348768218754032</v>
      </c>
      <c r="X410" s="158">
        <f t="shared" si="1282"/>
        <v>3.3967296396253368</v>
      </c>
      <c r="Y410" s="180">
        <f t="shared" si="1282"/>
        <v>3.3269741207697412</v>
      </c>
      <c r="Z410" s="181"/>
      <c r="AA410" s="147"/>
      <c r="AB410" s="127"/>
    </row>
    <row r="411" spans="1:28" x14ac:dyDescent="0.25">
      <c r="A411" s="133" t="s">
        <v>8</v>
      </c>
      <c r="B411" s="158">
        <f t="shared" ref="B411:F411" si="1297">+B250/B89</f>
        <v>3.1906218144750254</v>
      </c>
      <c r="C411" s="158">
        <f t="shared" si="1297"/>
        <v>3.0247933884297522</v>
      </c>
      <c r="D411" s="158">
        <f t="shared" si="1297"/>
        <v>3.0651649235720035</v>
      </c>
      <c r="E411" s="158">
        <f t="shared" si="1297"/>
        <v>2.4903846153846154</v>
      </c>
      <c r="F411" s="158">
        <f t="shared" si="1297"/>
        <v>3.4469873890705274</v>
      </c>
      <c r="G411" s="158">
        <f t="shared" si="1283"/>
        <v>2.9375351716375917</v>
      </c>
      <c r="H411" s="158">
        <f t="shared" si="1293"/>
        <v>3.4444013948082142</v>
      </c>
      <c r="I411" s="158">
        <f t="shared" si="1271"/>
        <v>3.1115618661257609</v>
      </c>
      <c r="J411" s="158">
        <f t="shared" si="1284"/>
        <v>3.6402027027027026</v>
      </c>
      <c r="K411" s="180">
        <f t="shared" si="1272"/>
        <v>3.289924605894448</v>
      </c>
      <c r="L411" s="181"/>
      <c r="M411" s="127"/>
      <c r="N411" s="2"/>
      <c r="O411" s="133" t="s">
        <v>8</v>
      </c>
      <c r="P411" s="158">
        <f t="shared" ref="P411:V411" si="1298">+P250/P89</f>
        <v>2.8582196718453798</v>
      </c>
      <c r="Q411" s="158">
        <f t="shared" si="1298"/>
        <v>2.9720922459893049</v>
      </c>
      <c r="R411" s="158">
        <f t="shared" si="1298"/>
        <v>3.1375667386118371</v>
      </c>
      <c r="S411" s="158">
        <f t="shared" si="1298"/>
        <v>2.9634002361275091</v>
      </c>
      <c r="T411" s="158">
        <f t="shared" si="1298"/>
        <v>2.4208126150380487</v>
      </c>
      <c r="U411" s="158">
        <f t="shared" si="1298"/>
        <v>2.9084119904574219</v>
      </c>
      <c r="V411" s="158">
        <f t="shared" si="1298"/>
        <v>2.8586558381288878</v>
      </c>
      <c r="W411" s="158">
        <f t="shared" si="1268"/>
        <v>3.2075349559813566</v>
      </c>
      <c r="X411" s="158">
        <f t="shared" si="1282"/>
        <v>3.429535976699543</v>
      </c>
      <c r="Y411" s="180">
        <f t="shared" ref="Y411" si="1299">+Y250/Y89</f>
        <v>3.3095501701726331</v>
      </c>
      <c r="Z411" s="181"/>
      <c r="AA411" s="147"/>
      <c r="AB411" s="127"/>
    </row>
    <row r="412" spans="1:28" x14ac:dyDescent="0.25">
      <c r="A412" s="133" t="s">
        <v>9</v>
      </c>
      <c r="B412" s="158">
        <f t="shared" ref="B412:F412" si="1300">+B251/B90</f>
        <v>3.2261640798226163</v>
      </c>
      <c r="C412" s="158">
        <f t="shared" si="1300"/>
        <v>3.3725305738476008</v>
      </c>
      <c r="D412" s="158">
        <f t="shared" si="1300"/>
        <v>2.8324531925108012</v>
      </c>
      <c r="E412" s="158">
        <f t="shared" si="1300"/>
        <v>2.4974789915966387</v>
      </c>
      <c r="F412" s="158">
        <f t="shared" si="1300"/>
        <v>3.4090909090909092</v>
      </c>
      <c r="G412" s="158">
        <f t="shared" si="1283"/>
        <v>2.8496794110662553</v>
      </c>
      <c r="H412" s="158">
        <f t="shared" si="1293"/>
        <v>3.311827956989247</v>
      </c>
      <c r="I412" s="158">
        <f t="shared" si="1271"/>
        <v>3.2063837504533912</v>
      </c>
      <c r="J412" s="158">
        <f t="shared" si="1284"/>
        <v>3.349514563106796</v>
      </c>
      <c r="K412" s="180">
        <f t="shared" si="1272"/>
        <v>3.5534158642824396</v>
      </c>
      <c r="L412" s="181"/>
      <c r="M412" s="127"/>
      <c r="N412" s="2"/>
      <c r="O412" s="133" t="s">
        <v>9</v>
      </c>
      <c r="P412" s="158">
        <f t="shared" ref="P412:V412" si="1301">+P251/P90</f>
        <v>2.8883741546977446</v>
      </c>
      <c r="Q412" s="158">
        <f t="shared" si="1301"/>
        <v>2.9767297021854833</v>
      </c>
      <c r="R412" s="158">
        <f t="shared" si="1301"/>
        <v>3.1052915920270694</v>
      </c>
      <c r="S412" s="158">
        <f t="shared" si="1301"/>
        <v>2.9297418223592722</v>
      </c>
      <c r="T412" s="158">
        <f t="shared" si="1301"/>
        <v>2.4602042562902953</v>
      </c>
      <c r="U412" s="158">
        <f t="shared" si="1301"/>
        <v>2.8825916834763166</v>
      </c>
      <c r="V412" s="158">
        <f t="shared" si="1301"/>
        <v>2.8828646885022673</v>
      </c>
      <c r="W412" s="158">
        <f t="shared" si="1268"/>
        <v>3.1996935648621041</v>
      </c>
      <c r="X412" s="158">
        <f t="shared" si="1282"/>
        <v>3.4447945251888736</v>
      </c>
      <c r="Y412" s="180">
        <f t="shared" ref="Y412" si="1302">+Y251/Y90</f>
        <v>3.327892932919863</v>
      </c>
      <c r="Z412" s="181"/>
      <c r="AA412" s="147"/>
      <c r="AB412" s="127"/>
    </row>
    <row r="413" spans="1:28" ht="25.5" x14ac:dyDescent="0.25">
      <c r="A413" s="134" t="s">
        <v>13</v>
      </c>
      <c r="B413" s="182">
        <f t="shared" ref="B413:F413" si="1303">+B252/B91</f>
        <v>2.8883741546977451</v>
      </c>
      <c r="C413" s="182">
        <f t="shared" si="1303"/>
        <v>2.9767297021854833</v>
      </c>
      <c r="D413" s="182">
        <f t="shared" si="1303"/>
        <v>3.1052915920270694</v>
      </c>
      <c r="E413" s="182">
        <f t="shared" si="1303"/>
        <v>2.9297418223592722</v>
      </c>
      <c r="F413" s="182">
        <f t="shared" si="1303"/>
        <v>2.4602042562902953</v>
      </c>
      <c r="G413" s="182">
        <f t="shared" si="1283"/>
        <v>2.8825916834763166</v>
      </c>
      <c r="H413" s="182">
        <f t="shared" ref="H413" si="1304">+H252/H91</f>
        <v>2.8828646885022673</v>
      </c>
      <c r="I413" s="182">
        <f t="shared" ref="I413" si="1305">+I252/I91</f>
        <v>3.1996935648621041</v>
      </c>
      <c r="J413" s="182">
        <f t="shared" ref="J413:K413" si="1306">+J252/J91</f>
        <v>3.4447945251888736</v>
      </c>
      <c r="K413" s="183">
        <f t="shared" si="1306"/>
        <v>3.327892932919863</v>
      </c>
      <c r="L413" s="183"/>
      <c r="M413" s="137"/>
      <c r="N413" s="3"/>
      <c r="O413" s="134" t="s">
        <v>14</v>
      </c>
      <c r="P413" s="182">
        <f t="shared" ref="P413:X413" si="1307">+P252/P91</f>
        <v>2.8652529999006568</v>
      </c>
      <c r="Q413" s="182">
        <f t="shared" si="1307"/>
        <v>2.9271654908285916</v>
      </c>
      <c r="R413" s="182">
        <f t="shared" si="1307"/>
        <v>3.0942082927424734</v>
      </c>
      <c r="S413" s="182">
        <f t="shared" si="1307"/>
        <v>3.0556101347499665</v>
      </c>
      <c r="T413" s="182">
        <f t="shared" si="1307"/>
        <v>2.5845262522631263</v>
      </c>
      <c r="U413" s="182">
        <f t="shared" si="1307"/>
        <v>2.7163489550131272</v>
      </c>
      <c r="V413" s="182">
        <f t="shared" si="1307"/>
        <v>2.8679081209978312</v>
      </c>
      <c r="W413" s="182">
        <f t="shared" si="1307"/>
        <v>3.0475882816591287</v>
      </c>
      <c r="X413" s="182">
        <f t="shared" si="1307"/>
        <v>3.3210760964828707</v>
      </c>
      <c r="Y413" s="183">
        <f t="shared" ref="Y413:Z413" si="1308">+Y252/Y91</f>
        <v>3.4036693428296019</v>
      </c>
      <c r="Z413" s="183">
        <f t="shared" si="1308"/>
        <v>3.3301057879502691</v>
      </c>
      <c r="AA413" s="149">
        <f>+Z413/Y413-1</f>
        <v>-2.1613014505744155E-2</v>
      </c>
      <c r="AB413" s="156">
        <f>+POWER(Z413/U413,0.2)-1</f>
        <v>4.1584464987138636E-2</v>
      </c>
    </row>
    <row r="414" spans="1:28" ht="25.5" x14ac:dyDescent="0.25">
      <c r="A414" s="135" t="s">
        <v>15</v>
      </c>
      <c r="B414" s="138">
        <f>+B413/B$485</f>
        <v>0.83357664216663063</v>
      </c>
      <c r="C414" s="138">
        <f t="shared" ref="C414" si="1309">+C413/C$485</f>
        <v>0.78915128879839558</v>
      </c>
      <c r="D414" s="138">
        <f t="shared" ref="D414" si="1310">+D413/D$485</f>
        <v>0.81624676417185704</v>
      </c>
      <c r="E414" s="138">
        <f t="shared" ref="E414" si="1311">+E413/E$485</f>
        <v>0.86156352509329825</v>
      </c>
      <c r="F414" s="138">
        <f t="shared" ref="F414:G414" si="1312">+F413/F$485</f>
        <v>0.89474292726540916</v>
      </c>
      <c r="G414" s="138">
        <f t="shared" si="1312"/>
        <v>0.94240679830179064</v>
      </c>
      <c r="H414" s="138">
        <f t="shared" ref="H414" si="1313">+H413/H$485</f>
        <v>0.8874468047357007</v>
      </c>
      <c r="I414" s="138">
        <f t="shared" ref="I414" si="1314">+I413/I$485</f>
        <v>0.9052368449414725</v>
      </c>
      <c r="J414" s="138">
        <f t="shared" ref="J414:K414" si="1315">+J413/J$485</f>
        <v>0.97021740608235629</v>
      </c>
      <c r="K414" s="139">
        <f t="shared" si="1315"/>
        <v>0.92870790696079186</v>
      </c>
      <c r="L414" s="139"/>
      <c r="M414" s="140"/>
      <c r="N414" s="3"/>
      <c r="O414" s="135" t="s">
        <v>15</v>
      </c>
      <c r="P414" s="138">
        <f t="shared" ref="P414" si="1316">+P413/P$485</f>
        <v>0.8404433227884186</v>
      </c>
      <c r="Q414" s="138">
        <f t="shared" ref="Q414" si="1317">+Q413/Q$485</f>
        <v>0.80954065763748584</v>
      </c>
      <c r="R414" s="138">
        <f t="shared" ref="R414" si="1318">+R413/R$485</f>
        <v>0.80179243384400212</v>
      </c>
      <c r="S414" s="138">
        <f t="shared" ref="S414" si="1319">+S413/S$485</f>
        <v>0.85116661000461424</v>
      </c>
      <c r="T414" s="138">
        <f t="shared" ref="T414:X414" si="1320">+T413/T$485</f>
        <v>0.86095025686358373</v>
      </c>
      <c r="U414" s="138">
        <f t="shared" si="1320"/>
        <v>0.93746143000254878</v>
      </c>
      <c r="V414" s="138">
        <f t="shared" si="1320"/>
        <v>0.91144604451800926</v>
      </c>
      <c r="W414" s="138">
        <f t="shared" si="1320"/>
        <v>0.89513045986188589</v>
      </c>
      <c r="X414" s="138">
        <f t="shared" si="1320"/>
        <v>0.93699072506038295</v>
      </c>
      <c r="Y414" s="139">
        <f t="shared" ref="Y414:Z414" si="1321">+Y413/Y$485</f>
        <v>0.95254326213126428</v>
      </c>
      <c r="Z414" s="139">
        <f t="shared" si="1321"/>
        <v>0.93646033580848242</v>
      </c>
      <c r="AA414" s="148"/>
      <c r="AB414" s="140"/>
    </row>
    <row r="415" spans="1:28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322">+D413/C413-1</f>
        <v>4.3188970012022709E-2</v>
      </c>
      <c r="E415" s="142">
        <f t="shared" ref="E415" si="1323">+E413/D413-1</f>
        <v>-5.6532459018833081E-2</v>
      </c>
      <c r="F415" s="142">
        <f t="shared" ref="F415:K415" si="1324">+F413/E413-1</f>
        <v>-0.16026585089701395</v>
      </c>
      <c r="G415" s="142">
        <f t="shared" si="1324"/>
        <v>0.17168795074882648</v>
      </c>
      <c r="H415" s="142">
        <f t="shared" si="1324"/>
        <v>9.4708184830816222E-5</v>
      </c>
      <c r="I415" s="142">
        <f t="shared" si="1324"/>
        <v>0.10990071009001778</v>
      </c>
      <c r="J415" s="142">
        <f t="shared" si="1324"/>
        <v>7.6601385525908228E-2</v>
      </c>
      <c r="K415" s="143">
        <f t="shared" si="1324"/>
        <v>-3.3935722846227256E-2</v>
      </c>
      <c r="L415" s="143"/>
      <c r="M415" s="145"/>
      <c r="N415" s="2"/>
      <c r="O415" s="136" t="s">
        <v>12</v>
      </c>
      <c r="P415" s="141"/>
      <c r="Q415" s="142">
        <f>+Q413/P413-1</f>
        <v>2.1608036333992553E-2</v>
      </c>
      <c r="R415" s="142">
        <f t="shared" ref="R415" si="1325">+R413/Q413-1</f>
        <v>5.7066401758718799E-2</v>
      </c>
      <c r="S415" s="142">
        <f t="shared" ref="S415" si="1326">+S413/R413-1</f>
        <v>-1.2474324396014258E-2</v>
      </c>
      <c r="T415" s="142">
        <f t="shared" ref="T415" si="1327">+T413/S413-1</f>
        <v>-0.15417015316497107</v>
      </c>
      <c r="U415" s="142">
        <f t="shared" ref="U415" si="1328">+U413/T413-1</f>
        <v>5.1004590351740875E-2</v>
      </c>
      <c r="V415" s="142">
        <f t="shared" ref="V415" si="1329">+V413/U413-1</f>
        <v>5.5795175249849782E-2</v>
      </c>
      <c r="W415" s="142">
        <f t="shared" ref="W415" si="1330">+W413/V413-1</f>
        <v>6.2651993397466743E-2</v>
      </c>
      <c r="X415" s="142">
        <f t="shared" ref="X415:Z415" si="1331">+X413/W413-1</f>
        <v>8.9739095162438831E-2</v>
      </c>
      <c r="Y415" s="143">
        <f t="shared" si="1331"/>
        <v>2.4869423026530502E-2</v>
      </c>
      <c r="Z415" s="143">
        <f t="shared" si="1331"/>
        <v>-2.1613014505744155E-2</v>
      </c>
      <c r="AA415" s="144"/>
      <c r="AB415" s="145"/>
    </row>
    <row r="416" spans="1:2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8" ht="15.75" thickBot="1" x14ac:dyDescent="0.3">
      <c r="A417" s="285" t="s">
        <v>92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7"/>
      <c r="N417" s="2"/>
      <c r="O417" s="285" t="s">
        <v>93</v>
      </c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7"/>
    </row>
    <row r="418" spans="1:28" ht="38.25" x14ac:dyDescent="0.25">
      <c r="A418" s="128"/>
      <c r="B418" s="129">
        <v>2016</v>
      </c>
      <c r="C418" s="129">
        <f>+B418+1</f>
        <v>2017</v>
      </c>
      <c r="D418" s="129">
        <f t="shared" ref="D418" si="1332">+C418+1</f>
        <v>2018</v>
      </c>
      <c r="E418" s="129">
        <f t="shared" ref="E418" si="1333">+D418+1</f>
        <v>2019</v>
      </c>
      <c r="F418" s="129">
        <f t="shared" ref="F418" si="1334">+E418+1</f>
        <v>2020</v>
      </c>
      <c r="G418" s="129">
        <f t="shared" ref="G418" si="1335">+F418+1</f>
        <v>2021</v>
      </c>
      <c r="H418" s="129">
        <v>2022</v>
      </c>
      <c r="I418" s="129">
        <v>2023</v>
      </c>
      <c r="J418" s="129">
        <v>2024</v>
      </c>
      <c r="K418" s="130">
        <v>2025</v>
      </c>
      <c r="L418" s="131">
        <v>2026</v>
      </c>
      <c r="M418" s="132" t="s">
        <v>16</v>
      </c>
      <c r="N418" s="2"/>
      <c r="O418" s="128"/>
      <c r="P418" s="129">
        <v>2016</v>
      </c>
      <c r="Q418" s="129">
        <f>+P418+1</f>
        <v>2017</v>
      </c>
      <c r="R418" s="129">
        <f t="shared" ref="R418" si="1336">+Q418+1</f>
        <v>2018</v>
      </c>
      <c r="S418" s="129">
        <f t="shared" ref="S418" si="1337">+R418+1</f>
        <v>2019</v>
      </c>
      <c r="T418" s="129">
        <f t="shared" ref="T418" si="1338">+S418+1</f>
        <v>2020</v>
      </c>
      <c r="U418" s="129">
        <f t="shared" ref="U418" si="1339">+T418+1</f>
        <v>2021</v>
      </c>
      <c r="V418" s="129">
        <v>2022</v>
      </c>
      <c r="W418" s="129">
        <v>2023</v>
      </c>
      <c r="X418" s="129">
        <v>2024</v>
      </c>
      <c r="Y418" s="130">
        <v>2025</v>
      </c>
      <c r="Z418" s="131">
        <v>2026</v>
      </c>
      <c r="AA418" s="146" t="s">
        <v>16</v>
      </c>
      <c r="AB418" s="132" t="s">
        <v>21</v>
      </c>
    </row>
    <row r="419" spans="1:28" x14ac:dyDescent="0.25">
      <c r="A419" s="133" t="s">
        <v>10</v>
      </c>
      <c r="B419" s="158">
        <f>+B258/B97</f>
        <v>2.9065746580141969</v>
      </c>
      <c r="C419" s="158">
        <f t="shared" ref="C419:H421" si="1340">+C258/C97</f>
        <v>3.4475597092419523</v>
      </c>
      <c r="D419" s="158">
        <f t="shared" si="1340"/>
        <v>3.6494642197314944</v>
      </c>
      <c r="E419" s="158">
        <f t="shared" si="1340"/>
        <v>2.8140439398717545</v>
      </c>
      <c r="F419" s="158">
        <f t="shared" si="1340"/>
        <v>2.324437636055793</v>
      </c>
      <c r="G419" s="158">
        <f t="shared" si="1340"/>
        <v>4.1324849448926262</v>
      </c>
      <c r="H419" s="158">
        <f t="shared" si="1340"/>
        <v>1.9325210871602623</v>
      </c>
      <c r="I419" s="158">
        <f t="shared" ref="I419:J419" si="1341">+I258/I97</f>
        <v>4.0295078002176803</v>
      </c>
      <c r="J419" s="158">
        <f t="shared" si="1341"/>
        <v>3.8907849829351533</v>
      </c>
      <c r="K419" s="180">
        <f t="shared" ref="K419" si="1342">+K258/K97</f>
        <v>3.8353585486907411</v>
      </c>
      <c r="L419" s="181">
        <f t="shared" ref="L419:L422" si="1343">+L258/L97</f>
        <v>3.7120980091883613</v>
      </c>
      <c r="M419" s="127">
        <f>+L419/K419-1</f>
        <v>-3.213794432451611E-2</v>
      </c>
      <c r="N419" s="2"/>
      <c r="O419" s="133" t="s">
        <v>10</v>
      </c>
      <c r="P419" s="158">
        <f>+P258/P97</f>
        <v>3.1890745064074446</v>
      </c>
      <c r="Q419" s="158">
        <f t="shared" ref="Q419:X430" si="1344">+Q258/Q97</f>
        <v>3.2744682758223504</v>
      </c>
      <c r="R419" s="158">
        <f t="shared" si="1344"/>
        <v>3.5000296906237023</v>
      </c>
      <c r="S419" s="158">
        <f t="shared" si="1344"/>
        <v>3.5346520476209959</v>
      </c>
      <c r="T419" s="158">
        <f t="shared" si="1344"/>
        <v>2.9833466270272884</v>
      </c>
      <c r="U419" s="158">
        <f t="shared" si="1344"/>
        <v>2.576376559629928</v>
      </c>
      <c r="V419" s="158">
        <f t="shared" si="1344"/>
        <v>2.5922130594942105</v>
      </c>
      <c r="W419" s="158">
        <f t="shared" si="1344"/>
        <v>3.0012726512239762</v>
      </c>
      <c r="X419" s="158">
        <f t="shared" si="1344"/>
        <v>4.1261240880040724</v>
      </c>
      <c r="Y419" s="180">
        <f t="shared" ref="Y419:Z419" si="1345">+Y258/Y97</f>
        <v>4.098159901179879</v>
      </c>
      <c r="Z419" s="181">
        <f t="shared" si="1345"/>
        <v>4.0670039347948288</v>
      </c>
      <c r="AA419" s="147">
        <f>+Z419/Y419-1</f>
        <v>-7.602428196147315E-3</v>
      </c>
      <c r="AB419" s="127">
        <f>+POWER(Z419/U419,0.2)-1</f>
        <v>9.5602591062983855E-2</v>
      </c>
    </row>
    <row r="420" spans="1:28" x14ac:dyDescent="0.25">
      <c r="A420" s="133" t="s">
        <v>11</v>
      </c>
      <c r="B420" s="158">
        <f t="shared" ref="B420:G420" si="1346">+B259/B98</f>
        <v>3.1011565359456021</v>
      </c>
      <c r="C420" s="158">
        <f t="shared" si="1346"/>
        <v>3.3882949809748149</v>
      </c>
      <c r="D420" s="158">
        <f t="shared" si="1346"/>
        <v>3.0322755627881746</v>
      </c>
      <c r="E420" s="158">
        <f t="shared" si="1346"/>
        <v>2.8629524196827978</v>
      </c>
      <c r="F420" s="158">
        <f t="shared" si="1346"/>
        <v>2.5644028103044496</v>
      </c>
      <c r="G420" s="158">
        <f t="shared" si="1346"/>
        <v>2.4827403080191188</v>
      </c>
      <c r="H420" s="158">
        <f t="shared" si="1340"/>
        <v>2.3662830416732357</v>
      </c>
      <c r="I420" s="158">
        <f>+I259/I98</f>
        <v>3.3932542624166051</v>
      </c>
      <c r="J420" s="158">
        <f t="shared" ref="J420:K422" si="1347">+J259/J98</f>
        <v>3.6011602610587383</v>
      </c>
      <c r="K420" s="180">
        <f t="shared" si="1347"/>
        <v>3.8526685842122084</v>
      </c>
      <c r="L420" s="181">
        <f t="shared" si="1343"/>
        <v>4.0978886756237998</v>
      </c>
      <c r="M420" s="127">
        <f>+L420/K420-1</f>
        <v>6.3649412362245528E-2</v>
      </c>
      <c r="N420" s="2"/>
      <c r="O420" s="133" t="s">
        <v>11</v>
      </c>
      <c r="P420" s="158">
        <f t="shared" ref="P420:V420" si="1348">+P259/P98</f>
        <v>3.2040132526993967</v>
      </c>
      <c r="Q420" s="158">
        <f t="shared" si="1348"/>
        <v>3.2918659442046434</v>
      </c>
      <c r="R420" s="158">
        <f t="shared" si="1348"/>
        <v>3.4725016278414338</v>
      </c>
      <c r="S420" s="158">
        <f t="shared" si="1348"/>
        <v>3.5218614165175151</v>
      </c>
      <c r="T420" s="158">
        <f t="shared" si="1348"/>
        <v>2.9539125809580429</v>
      </c>
      <c r="U420" s="158">
        <f t="shared" si="1348"/>
        <v>2.5707010277649949</v>
      </c>
      <c r="V420" s="158">
        <f t="shared" si="1348"/>
        <v>2.5763575363459394</v>
      </c>
      <c r="W420" s="158">
        <f t="shared" si="1344"/>
        <v>3.1052640946203596</v>
      </c>
      <c r="X420" s="158">
        <f t="shared" si="1344"/>
        <v>4.1298496173696382</v>
      </c>
      <c r="Y420" s="180">
        <f t="shared" ref="Y420:Z422" si="1349">+Y259/Y98</f>
        <v>4.1184290937161601</v>
      </c>
      <c r="Z420" s="181">
        <f>+Z259/Z98</f>
        <v>4.0840936497463085</v>
      </c>
      <c r="AA420" s="147">
        <f>+Z420/Y420-1</f>
        <v>-8.3370244305626118E-3</v>
      </c>
      <c r="AB420" s="127">
        <f>+POWER(Z420/U420,0.2)-1</f>
        <v>9.7005548486746918E-2</v>
      </c>
    </row>
    <row r="421" spans="1:28" x14ac:dyDescent="0.25">
      <c r="A421" s="133" t="s">
        <v>0</v>
      </c>
      <c r="B421" s="158">
        <f t="shared" ref="B421:G421" si="1350">+B260/B99</f>
        <v>3.0566685272769258</v>
      </c>
      <c r="C421" s="158">
        <f t="shared" si="1350"/>
        <v>3.1610123855681209</v>
      </c>
      <c r="D421" s="158">
        <f t="shared" si="1350"/>
        <v>3.4825688073394496</v>
      </c>
      <c r="E421" s="158">
        <f t="shared" si="1350"/>
        <v>3.6346222913923141</v>
      </c>
      <c r="F421" s="158">
        <f t="shared" si="1350"/>
        <v>2.9294346137246441</v>
      </c>
      <c r="G421" s="158">
        <f t="shared" si="1350"/>
        <v>2.920651924401255</v>
      </c>
      <c r="H421" s="158">
        <f t="shared" si="1340"/>
        <v>2.5783859279800825</v>
      </c>
      <c r="I421" s="158">
        <f>+I260/I99</f>
        <v>4.1508070344495298</v>
      </c>
      <c r="J421" s="158">
        <f t="shared" ref="J421" si="1351">+J260/J99</f>
        <v>4.3820007724990342</v>
      </c>
      <c r="K421" s="180">
        <f t="shared" si="1347"/>
        <v>4.1288817611896782</v>
      </c>
      <c r="L421" s="181">
        <f t="shared" si="1343"/>
        <v>4.0918437285812201</v>
      </c>
      <c r="M421" s="127">
        <f>+L421/K421-1</f>
        <v>-8.970475482394602E-3</v>
      </c>
      <c r="N421" s="2"/>
      <c r="O421" s="133" t="s">
        <v>0</v>
      </c>
      <c r="P421" s="158">
        <f t="shared" ref="P421:V421" si="1352">+P260/P99</f>
        <v>3.1808676329017245</v>
      </c>
      <c r="Q421" s="158">
        <f t="shared" si="1352"/>
        <v>3.3012232452478747</v>
      </c>
      <c r="R421" s="158">
        <f t="shared" si="1352"/>
        <v>3.5017241887470898</v>
      </c>
      <c r="S421" s="158">
        <f t="shared" si="1352"/>
        <v>3.534756464835175</v>
      </c>
      <c r="T421" s="158">
        <f t="shared" si="1352"/>
        <v>2.9079908977236539</v>
      </c>
      <c r="U421" s="158">
        <f t="shared" si="1352"/>
        <v>2.5781887082074162</v>
      </c>
      <c r="V421" s="158">
        <f t="shared" si="1352"/>
        <v>2.5534246744031042</v>
      </c>
      <c r="W421" s="158">
        <f t="shared" si="1344"/>
        <v>3.232087268746751</v>
      </c>
      <c r="X421" s="158">
        <f t="shared" si="1344"/>
        <v>4.142890066835677</v>
      </c>
      <c r="Y421" s="180">
        <f t="shared" si="1349"/>
        <v>4.1048108517988036</v>
      </c>
      <c r="Z421" s="181">
        <f t="shared" si="1349"/>
        <v>4.0814281100704921</v>
      </c>
      <c r="AA421" s="147">
        <f>+Z421/Y421-1</f>
        <v>-5.6964236776134713E-3</v>
      </c>
      <c r="AB421" s="127">
        <f>+POWER(Z421/U421,0.2)-1</f>
        <v>9.6224464102985907E-2</v>
      </c>
    </row>
    <row r="422" spans="1:28" x14ac:dyDescent="0.25">
      <c r="A422" s="133" t="s">
        <v>1</v>
      </c>
      <c r="B422" s="158">
        <f t="shared" ref="B422:H422" si="1353">+B261/B100</f>
        <v>3.299750102315429</v>
      </c>
      <c r="C422" s="158">
        <f t="shared" si="1353"/>
        <v>3.4982544841699772</v>
      </c>
      <c r="D422" s="158">
        <f t="shared" si="1353"/>
        <v>3.5824315722469766</v>
      </c>
      <c r="E422" s="158">
        <f t="shared" si="1353"/>
        <v>3.3113365507731705</v>
      </c>
      <c r="F422" s="158">
        <f t="shared" si="1353"/>
        <v>2.4005178139246919</v>
      </c>
      <c r="G422" s="158">
        <f t="shared" si="1353"/>
        <v>2.7333333333333334</v>
      </c>
      <c r="H422" s="158">
        <f t="shared" si="1353"/>
        <v>1.9534909125667392</v>
      </c>
      <c r="I422" s="158">
        <f>+I261/I100</f>
        <v>3.9662396743684902</v>
      </c>
      <c r="J422" s="158">
        <f t="shared" ref="J422:K430" si="1354">+J261/J100</f>
        <v>4.1425928561263694</v>
      </c>
      <c r="K422" s="180">
        <f t="shared" si="1347"/>
        <v>3.6881810561609387</v>
      </c>
      <c r="L422" s="181">
        <f t="shared" si="1343"/>
        <v>4.2618619887984783</v>
      </c>
      <c r="M422" s="127">
        <f>+L422/K422-1</f>
        <v>0.15554576196286019</v>
      </c>
      <c r="N422" s="2"/>
      <c r="O422" s="133" t="s">
        <v>1</v>
      </c>
      <c r="P422" s="158">
        <f t="shared" ref="P422:V422" si="1355">+P261/P100</f>
        <v>3.2021316709402474</v>
      </c>
      <c r="Q422" s="158">
        <f t="shared" si="1355"/>
        <v>3.3165150167455097</v>
      </c>
      <c r="R422" s="158">
        <f t="shared" si="1355"/>
        <v>3.5082646666995609</v>
      </c>
      <c r="S422" s="158">
        <f t="shared" si="1355"/>
        <v>3.508393931232606</v>
      </c>
      <c r="T422" s="158">
        <f t="shared" si="1355"/>
        <v>2.8118469198448377</v>
      </c>
      <c r="U422" s="158">
        <f t="shared" si="1355"/>
        <v>2.6108407636276612</v>
      </c>
      <c r="V422" s="158">
        <f t="shared" si="1355"/>
        <v>2.4761009246199661</v>
      </c>
      <c r="W422" s="158">
        <f t="shared" si="1344"/>
        <v>3.5261043507351455</v>
      </c>
      <c r="X422" s="158">
        <f t="shared" si="1344"/>
        <v>4.160132937018747</v>
      </c>
      <c r="Y422" s="180">
        <f t="shared" si="1349"/>
        <v>4.061291282356442</v>
      </c>
      <c r="Z422" s="181">
        <f t="shared" si="1349"/>
        <v>4.1422934593606495</v>
      </c>
      <c r="AA422" s="147">
        <f>+Z422/Y422-1</f>
        <v>1.9944931641841857E-2</v>
      </c>
      <c r="AB422" s="127">
        <f>+POWER(Z422/U422,0.2)-1</f>
        <v>9.6710737864362795E-2</v>
      </c>
    </row>
    <row r="423" spans="1:28" x14ac:dyDescent="0.25">
      <c r="A423" s="133" t="s">
        <v>2</v>
      </c>
      <c r="B423" s="158">
        <f t="shared" ref="B423:I423" si="1356">+B262/B101</f>
        <v>3.627414874177687</v>
      </c>
      <c r="C423" s="158">
        <f t="shared" si="1356"/>
        <v>3.3823881311318496</v>
      </c>
      <c r="D423" s="158">
        <f t="shared" si="1356"/>
        <v>3.6540820498841486</v>
      </c>
      <c r="E423" s="158">
        <f t="shared" si="1356"/>
        <v>3.5976618506672553</v>
      </c>
      <c r="F423" s="158">
        <f t="shared" si="1356"/>
        <v>2.0942812982998453</v>
      </c>
      <c r="G423" s="158">
        <f t="shared" si="1356"/>
        <v>2.1455693081512899</v>
      </c>
      <c r="H423" s="158">
        <f t="shared" si="1356"/>
        <v>3.9493775522012995</v>
      </c>
      <c r="I423" s="158">
        <f t="shared" si="1356"/>
        <v>4.8429510591672758</v>
      </c>
      <c r="J423" s="158">
        <f t="shared" si="1354"/>
        <v>4.89161554192229</v>
      </c>
      <c r="K423" s="180">
        <f t="shared" si="1354"/>
        <v>4.1467065868263475</v>
      </c>
      <c r="L423" s="181"/>
      <c r="M423" s="127"/>
      <c r="N423" s="2"/>
      <c r="O423" s="133" t="s">
        <v>2</v>
      </c>
      <c r="P423" s="158">
        <f t="shared" ref="P423:V423" si="1357">+P262/P101</f>
        <v>3.2463619134147987</v>
      </c>
      <c r="Q423" s="158">
        <f t="shared" si="1357"/>
        <v>3.2971714296547225</v>
      </c>
      <c r="R423" s="158">
        <f t="shared" si="1357"/>
        <v>3.5294176286460517</v>
      </c>
      <c r="S423" s="158">
        <f t="shared" si="1357"/>
        <v>3.5058491287592788</v>
      </c>
      <c r="T423" s="158">
        <f t="shared" si="1357"/>
        <v>2.6948362163626771</v>
      </c>
      <c r="U423" s="158">
        <f t="shared" si="1357"/>
        <v>2.5946869605045273</v>
      </c>
      <c r="V423" s="158">
        <f t="shared" si="1357"/>
        <v>2.5807901889235216</v>
      </c>
      <c r="W423" s="158">
        <f t="shared" si="1344"/>
        <v>3.5714178105312797</v>
      </c>
      <c r="X423" s="158">
        <f t="shared" ref="X423:Y430" si="1358">+X262/X101</f>
        <v>4.1681792795308574</v>
      </c>
      <c r="Y423" s="180">
        <f t="shared" si="1358"/>
        <v>4.0071646865955595</v>
      </c>
      <c r="Z423" s="181"/>
      <c r="AA423" s="147"/>
      <c r="AB423" s="127"/>
    </row>
    <row r="424" spans="1:28" x14ac:dyDescent="0.25">
      <c r="A424" s="133" t="s">
        <v>3</v>
      </c>
      <c r="B424" s="158">
        <f t="shared" ref="B424:I431" si="1359">+B263/B102</f>
        <v>3.2179962358700798</v>
      </c>
      <c r="C424" s="158">
        <f t="shared" si="1359"/>
        <v>3.3054781801299908</v>
      </c>
      <c r="D424" s="158">
        <f t="shared" si="1359"/>
        <v>3.4769047972671916</v>
      </c>
      <c r="E424" s="158">
        <f t="shared" si="1359"/>
        <v>3.9229919520277736</v>
      </c>
      <c r="F424" s="158">
        <f t="shared" si="1359"/>
        <v>2.2720951792336215</v>
      </c>
      <c r="G424" s="158">
        <f t="shared" si="1359"/>
        <v>2.5395331325301203</v>
      </c>
      <c r="H424" s="158">
        <f t="shared" si="1359"/>
        <v>2.762432181061909</v>
      </c>
      <c r="I424" s="158">
        <f t="shared" si="1359"/>
        <v>4.6553636507684999</v>
      </c>
      <c r="J424" s="158">
        <f t="shared" si="1354"/>
        <v>4.2994668246445498</v>
      </c>
      <c r="K424" s="180">
        <f t="shared" si="1354"/>
        <v>4.2423766111285754</v>
      </c>
      <c r="L424" s="181"/>
      <c r="M424" s="127"/>
      <c r="N424" s="2"/>
      <c r="O424" s="133" t="s">
        <v>3</v>
      </c>
      <c r="P424" s="158">
        <f t="shared" ref="P424:V424" si="1360">+P263/P102</f>
        <v>3.2487626172313289</v>
      </c>
      <c r="Q424" s="158">
        <f t="shared" si="1360"/>
        <v>3.3042028133651167</v>
      </c>
      <c r="R424" s="158">
        <f t="shared" si="1360"/>
        <v>3.5507961403034995</v>
      </c>
      <c r="S424" s="158">
        <f t="shared" si="1360"/>
        <v>3.533789437416941</v>
      </c>
      <c r="T424" s="158">
        <f t="shared" si="1360"/>
        <v>2.6045773664821286</v>
      </c>
      <c r="U424" s="158">
        <f t="shared" si="1360"/>
        <v>2.6137111200877143</v>
      </c>
      <c r="V424" s="158">
        <f t="shared" si="1360"/>
        <v>2.5997643716834862</v>
      </c>
      <c r="W424" s="158">
        <f t="shared" si="1344"/>
        <v>3.7652037057919796</v>
      </c>
      <c r="X424" s="158">
        <f t="shared" si="1358"/>
        <v>4.1428488742258489</v>
      </c>
      <c r="Y424" s="180">
        <f t="shared" si="1358"/>
        <v>4.0023164140285292</v>
      </c>
      <c r="Z424" s="181"/>
      <c r="AA424" s="147"/>
      <c r="AB424" s="127"/>
    </row>
    <row r="425" spans="1:28" x14ac:dyDescent="0.25">
      <c r="A425" s="133" t="s">
        <v>4</v>
      </c>
      <c r="B425" s="158">
        <f t="shared" ref="B425:F425" si="1361">+B264/B103</f>
        <v>3.0298684567398975</v>
      </c>
      <c r="C425" s="158">
        <f t="shared" si="1361"/>
        <v>3.5531660692951021</v>
      </c>
      <c r="D425" s="158">
        <f t="shared" si="1361"/>
        <v>3.3634827551933206</v>
      </c>
      <c r="E425" s="158">
        <f t="shared" si="1361"/>
        <v>3.5822316234796405</v>
      </c>
      <c r="F425" s="158">
        <f t="shared" si="1361"/>
        <v>1.7640111250809618</v>
      </c>
      <c r="G425" s="158">
        <f t="shared" si="1359"/>
        <v>2.6644457904300425</v>
      </c>
      <c r="H425" s="158">
        <f t="shared" ref="H425:I425" si="1362">+H264/H103</f>
        <v>3.4514893952565586</v>
      </c>
      <c r="I425" s="158">
        <f t="shared" si="1362"/>
        <v>3.9108685766257385</v>
      </c>
      <c r="J425" s="158">
        <f t="shared" si="1354"/>
        <v>4.3907333090113099</v>
      </c>
      <c r="K425" s="180">
        <f t="shared" si="1354"/>
        <v>4.4663133989401969</v>
      </c>
      <c r="L425" s="181"/>
      <c r="M425" s="127"/>
      <c r="N425" s="2"/>
      <c r="O425" s="133" t="s">
        <v>4</v>
      </c>
      <c r="P425" s="158">
        <f t="shared" ref="P425:V425" si="1363">+P264/P103</f>
        <v>3.2365066166270573</v>
      </c>
      <c r="Q425" s="158">
        <f t="shared" si="1363"/>
        <v>3.3453023876158823</v>
      </c>
      <c r="R425" s="158">
        <f t="shared" si="1363"/>
        <v>3.5313571778539932</v>
      </c>
      <c r="S425" s="158">
        <f t="shared" si="1363"/>
        <v>3.5552936749225084</v>
      </c>
      <c r="T425" s="158">
        <f t="shared" si="1363"/>
        <v>2.4132726328332677</v>
      </c>
      <c r="U425" s="158">
        <f t="shared" si="1363"/>
        <v>2.7551925064046521</v>
      </c>
      <c r="V425" s="158">
        <f t="shared" si="1363"/>
        <v>2.6410621662417051</v>
      </c>
      <c r="W425" s="158">
        <f t="shared" si="1344"/>
        <v>3.8091248618392299</v>
      </c>
      <c r="X425" s="158">
        <f t="shared" si="1358"/>
        <v>4.1965828373968135</v>
      </c>
      <c r="Y425" s="180">
        <f t="shared" si="1358"/>
        <v>3.996226019498899</v>
      </c>
      <c r="Z425" s="181"/>
      <c r="AA425" s="147"/>
      <c r="AB425" s="127"/>
    </row>
    <row r="426" spans="1:28" x14ac:dyDescent="0.25">
      <c r="A426" s="133" t="s">
        <v>5</v>
      </c>
      <c r="B426" s="158">
        <f t="shared" ref="B426:F426" si="1364">+B265/B104</f>
        <v>3.1294230529987037</v>
      </c>
      <c r="C426" s="158">
        <f t="shared" si="1364"/>
        <v>3.2568020263093391</v>
      </c>
      <c r="D426" s="158">
        <f t="shared" si="1364"/>
        <v>3.755868544600939</v>
      </c>
      <c r="E426" s="158">
        <f t="shared" si="1364"/>
        <v>2.8414111889062603</v>
      </c>
      <c r="F426" s="158">
        <f t="shared" si="1364"/>
        <v>2.879387204118792</v>
      </c>
      <c r="G426" s="158">
        <f t="shared" si="1359"/>
        <v>2.7676992599384374</v>
      </c>
      <c r="H426" s="158">
        <f t="shared" ref="H426:I426" si="1365">+H265/H104</f>
        <v>3.1705579443813834</v>
      </c>
      <c r="I426" s="158">
        <f t="shared" si="1365"/>
        <v>3.875314408911247</v>
      </c>
      <c r="J426" s="158">
        <f t="shared" si="1354"/>
        <v>3.8369876072449958</v>
      </c>
      <c r="K426" s="180">
        <f t="shared" si="1354"/>
        <v>4.1202894933865739</v>
      </c>
      <c r="L426" s="181"/>
      <c r="M426" s="127"/>
      <c r="N426" s="2"/>
      <c r="O426" s="133" t="s">
        <v>5</v>
      </c>
      <c r="P426" s="158">
        <f t="shared" ref="P426:V426" si="1366">+P265/P104</f>
        <v>3.2727683693719731</v>
      </c>
      <c r="Q426" s="158">
        <f t="shared" si="1366"/>
        <v>3.3632271427754112</v>
      </c>
      <c r="R426" s="158">
        <f t="shared" si="1366"/>
        <v>3.5895610665047579</v>
      </c>
      <c r="S426" s="158">
        <f t="shared" si="1366"/>
        <v>3.4375590224001811</v>
      </c>
      <c r="T426" s="158">
        <f t="shared" si="1366"/>
        <v>2.4200993564275355</v>
      </c>
      <c r="U426" s="158">
        <f t="shared" si="1366"/>
        <v>2.7442217379293412</v>
      </c>
      <c r="V426" s="158">
        <f t="shared" si="1366"/>
        <v>2.6713154882070955</v>
      </c>
      <c r="W426" s="158">
        <f t="shared" si="1344"/>
        <v>3.9078271326387592</v>
      </c>
      <c r="X426" s="158">
        <f t="shared" si="1358"/>
        <v>4.1943556551512318</v>
      </c>
      <c r="Y426" s="180">
        <f t="shared" si="1358"/>
        <v>4.0249047506296156</v>
      </c>
      <c r="Z426" s="181"/>
      <c r="AA426" s="147"/>
      <c r="AB426" s="127"/>
    </row>
    <row r="427" spans="1:28" x14ac:dyDescent="0.25">
      <c r="A427" s="133" t="s">
        <v>6</v>
      </c>
      <c r="B427" s="158">
        <f t="shared" ref="B427:F427" si="1367">+B266/B105</f>
        <v>3.6036190053285968</v>
      </c>
      <c r="C427" s="158">
        <f t="shared" si="1367"/>
        <v>3.6696245733788397</v>
      </c>
      <c r="D427" s="158">
        <f t="shared" si="1367"/>
        <v>3.8656941649899395</v>
      </c>
      <c r="E427" s="158">
        <f t="shared" si="1367"/>
        <v>3.3340683572216094</v>
      </c>
      <c r="F427" s="158">
        <f t="shared" si="1367"/>
        <v>2.3714266851521755</v>
      </c>
      <c r="G427" s="158">
        <f t="shared" si="1359"/>
        <v>3.4775534353967901</v>
      </c>
      <c r="H427" s="158">
        <f t="shared" ref="H427:I430" si="1368">+H266/H105</f>
        <v>3.4700661961198325</v>
      </c>
      <c r="I427" s="158">
        <f t="shared" si="1368"/>
        <v>4.1009221311475406</v>
      </c>
      <c r="J427" s="158">
        <f t="shared" si="1354"/>
        <v>3.9867234468937873</v>
      </c>
      <c r="K427" s="180">
        <f t="shared" si="1354"/>
        <v>4.1705069124423968</v>
      </c>
      <c r="L427" s="181"/>
      <c r="M427" s="127"/>
      <c r="N427" s="2"/>
      <c r="O427" s="133" t="s">
        <v>6</v>
      </c>
      <c r="P427" s="158">
        <f t="shared" ref="P427:V427" si="1369">+P266/P105</f>
        <v>3.2625213408554847</v>
      </c>
      <c r="Q427" s="158">
        <f t="shared" si="1369"/>
        <v>3.3639692363885727</v>
      </c>
      <c r="R427" s="158">
        <f t="shared" si="1369"/>
        <v>3.6062982299228321</v>
      </c>
      <c r="S427" s="158">
        <f t="shared" si="1369"/>
        <v>3.3969722455845246</v>
      </c>
      <c r="T427" s="158">
        <f t="shared" si="1369"/>
        <v>2.3672910645965204</v>
      </c>
      <c r="U427" s="158">
        <f t="shared" si="1369"/>
        <v>2.8407195431236012</v>
      </c>
      <c r="V427" s="158">
        <f t="shared" si="1369"/>
        <v>2.6566266793894329</v>
      </c>
      <c r="W427" s="158">
        <f t="shared" si="1344"/>
        <v>3.9699064118534397</v>
      </c>
      <c r="X427" s="158">
        <f t="shared" si="1358"/>
        <v>4.1838182705734104</v>
      </c>
      <c r="Y427" s="180">
        <f t="shared" si="1358"/>
        <v>4.0422568159584875</v>
      </c>
      <c r="Z427" s="181"/>
      <c r="AA427" s="147"/>
      <c r="AB427" s="127"/>
    </row>
    <row r="428" spans="1:28" x14ac:dyDescent="0.25">
      <c r="A428" s="133" t="s">
        <v>7</v>
      </c>
      <c r="B428" s="158">
        <f t="shared" ref="B428:F428" si="1370">+B267/B106</f>
        <v>3.5260046013666506</v>
      </c>
      <c r="C428" s="158">
        <f t="shared" si="1370"/>
        <v>4.0435805373282161</v>
      </c>
      <c r="D428" s="158">
        <f t="shared" si="1370"/>
        <v>3.8527123521261859</v>
      </c>
      <c r="E428" s="158">
        <f t="shared" si="1370"/>
        <v>3.0205970420107069</v>
      </c>
      <c r="F428" s="158">
        <f t="shared" si="1370"/>
        <v>3.3952106924076482</v>
      </c>
      <c r="G428" s="158">
        <f t="shared" si="1359"/>
        <v>2.9660278745644604</v>
      </c>
      <c r="H428" s="158">
        <f t="shared" si="1368"/>
        <v>3.7558215480885124</v>
      </c>
      <c r="I428" s="158">
        <f t="shared" si="1368"/>
        <v>4.0637395705101902</v>
      </c>
      <c r="J428" s="158">
        <f t="shared" si="1354"/>
        <v>4.161318133920874</v>
      </c>
      <c r="K428" s="180">
        <f t="shared" si="1354"/>
        <v>3.9636363636363634</v>
      </c>
      <c r="L428" s="181"/>
      <c r="M428" s="127"/>
      <c r="N428" s="2"/>
      <c r="O428" s="133" t="s">
        <v>7</v>
      </c>
      <c r="P428" s="158">
        <f t="shared" ref="P428:V428" si="1371">+P267/P106</f>
        <v>3.2427586258634506</v>
      </c>
      <c r="Q428" s="158">
        <f t="shared" si="1371"/>
        <v>3.4011614001855941</v>
      </c>
      <c r="R428" s="158">
        <f t="shared" si="1371"/>
        <v>3.5937820644366925</v>
      </c>
      <c r="S428" s="158">
        <f t="shared" si="1371"/>
        <v>3.319435240409395</v>
      </c>
      <c r="T428" s="158">
        <f t="shared" si="1371"/>
        <v>2.3899912707758468</v>
      </c>
      <c r="U428" s="158">
        <f t="shared" si="1371"/>
        <v>2.8148608092724827</v>
      </c>
      <c r="V428" s="158">
        <f t="shared" si="1371"/>
        <v>2.6879070541378507</v>
      </c>
      <c r="W428" s="158">
        <f t="shared" si="1344"/>
        <v>3.9971056743464182</v>
      </c>
      <c r="X428" s="158">
        <f t="shared" si="1358"/>
        <v>4.190867730088252</v>
      </c>
      <c r="Y428" s="180">
        <f t="shared" si="1358"/>
        <v>4.0220141284705111</v>
      </c>
      <c r="Z428" s="181"/>
      <c r="AA428" s="147"/>
      <c r="AB428" s="127"/>
    </row>
    <row r="429" spans="1:28" x14ac:dyDescent="0.25">
      <c r="A429" s="133" t="s">
        <v>8</v>
      </c>
      <c r="B429" s="158">
        <f t="shared" ref="B429:F429" si="1372">+B268/B107</f>
        <v>3.2949110974862044</v>
      </c>
      <c r="C429" s="158">
        <f t="shared" si="1372"/>
        <v>3.4860018062185523</v>
      </c>
      <c r="D429" s="158">
        <f t="shared" si="1372"/>
        <v>3.9161978087059519</v>
      </c>
      <c r="E429" s="158">
        <f t="shared" si="1372"/>
        <v>2.845689296126614</v>
      </c>
      <c r="F429" s="158">
        <f t="shared" si="1372"/>
        <v>2.8667713045886809</v>
      </c>
      <c r="G429" s="158">
        <f t="shared" si="1359"/>
        <v>2.9957321076822061</v>
      </c>
      <c r="H429" s="158">
        <f t="shared" si="1368"/>
        <v>3.2689175985235046</v>
      </c>
      <c r="I429" s="158">
        <f t="shared" si="1368"/>
        <v>4.4985549132947984</v>
      </c>
      <c r="J429" s="158">
        <f t="shared" si="1354"/>
        <v>3.899986223997796</v>
      </c>
      <c r="K429" s="180">
        <f t="shared" ref="K429" si="1373">+K268/K107</f>
        <v>3.8487796552312683</v>
      </c>
      <c r="L429" s="181"/>
      <c r="M429" s="127"/>
      <c r="N429" s="2"/>
      <c r="O429" s="133" t="s">
        <v>8</v>
      </c>
      <c r="P429" s="158">
        <f t="shared" ref="P429:V429" si="1374">+P268/P107</f>
        <v>3.2672451438854475</v>
      </c>
      <c r="Q429" s="158">
        <f t="shared" si="1374"/>
        <v>3.4157983193277306</v>
      </c>
      <c r="R429" s="158">
        <f t="shared" si="1374"/>
        <v>3.6250168458372651</v>
      </c>
      <c r="S429" s="158">
        <f t="shared" si="1374"/>
        <v>3.2424796857342728</v>
      </c>
      <c r="T429" s="158">
        <f t="shared" si="1374"/>
        <v>2.3945718307565236</v>
      </c>
      <c r="U429" s="158">
        <f t="shared" si="1374"/>
        <v>2.8247717722069265</v>
      </c>
      <c r="V429" s="158">
        <f t="shared" si="1374"/>
        <v>2.6971146704860089</v>
      </c>
      <c r="W429" s="158">
        <f t="shared" si="1344"/>
        <v>4.1064597928396447</v>
      </c>
      <c r="X429" s="158">
        <f t="shared" si="1358"/>
        <v>4.1445485724272011</v>
      </c>
      <c r="Y429" s="180">
        <f t="shared" ref="Y429" si="1375">+Y268/Y107</f>
        <v>4.0205772760135705</v>
      </c>
      <c r="Z429" s="181"/>
      <c r="AA429" s="147"/>
      <c r="AB429" s="127"/>
    </row>
    <row r="430" spans="1:28" x14ac:dyDescent="0.25">
      <c r="A430" s="133" t="s">
        <v>9</v>
      </c>
      <c r="B430" s="158">
        <f t="shared" ref="B430:F430" si="1376">+B269/B108</f>
        <v>3.0295019562229037</v>
      </c>
      <c r="C430" s="158">
        <f t="shared" si="1376"/>
        <v>3.8832707310026002</v>
      </c>
      <c r="D430" s="158">
        <f t="shared" si="1376"/>
        <v>3.751645458534445</v>
      </c>
      <c r="E430" s="158">
        <f t="shared" si="1376"/>
        <v>1.9525591501690003</v>
      </c>
      <c r="F430" s="158">
        <f t="shared" si="1376"/>
        <v>2.9480554800108782</v>
      </c>
      <c r="G430" s="158">
        <f t="shared" si="1359"/>
        <v>2.1485433604336039</v>
      </c>
      <c r="H430" s="158">
        <f t="shared" si="1368"/>
        <v>3.9383606557377053</v>
      </c>
      <c r="I430" s="158">
        <f t="shared" si="1368"/>
        <v>4.3083224725377027</v>
      </c>
      <c r="J430" s="158">
        <f t="shared" si="1354"/>
        <v>3.7367605269956079</v>
      </c>
      <c r="K430" s="180">
        <f t="shared" ref="K430" si="1377">+K269/K108</f>
        <v>4.4901639344262296</v>
      </c>
      <c r="L430" s="181"/>
      <c r="M430" s="127"/>
      <c r="N430" s="2"/>
      <c r="O430" s="133" t="s">
        <v>9</v>
      </c>
      <c r="P430" s="158">
        <f t="shared" ref="P430:V430" si="1378">+P269/P108</f>
        <v>3.2323845055672571</v>
      </c>
      <c r="Q430" s="158">
        <f t="shared" si="1378"/>
        <v>3.4836105915936608</v>
      </c>
      <c r="R430" s="158">
        <f t="shared" si="1378"/>
        <v>3.6154516590923245</v>
      </c>
      <c r="S430" s="158">
        <f t="shared" si="1378"/>
        <v>3.0374745316714646</v>
      </c>
      <c r="T430" s="158">
        <f t="shared" si="1378"/>
        <v>2.4752826344354224</v>
      </c>
      <c r="U430" s="158">
        <f t="shared" si="1378"/>
        <v>2.727527790403403</v>
      </c>
      <c r="V430" s="158">
        <f t="shared" si="1378"/>
        <v>2.839097943969719</v>
      </c>
      <c r="W430" s="158">
        <f t="shared" si="1344"/>
        <v>4.1325126081881649</v>
      </c>
      <c r="X430" s="158">
        <f t="shared" si="1358"/>
        <v>4.1015704019164225</v>
      </c>
      <c r="Y430" s="180">
        <f t="shared" ref="Y430" si="1379">+Y269/Y108</f>
        <v>4.0779261978405454</v>
      </c>
      <c r="Z430" s="181"/>
      <c r="AA430" s="147"/>
      <c r="AB430" s="127"/>
    </row>
    <row r="431" spans="1:28" ht="25.5" x14ac:dyDescent="0.25">
      <c r="A431" s="134" t="s">
        <v>13</v>
      </c>
      <c r="B431" s="182">
        <f t="shared" ref="B431:F431" si="1380">+B270/B109</f>
        <v>3.2323845055672575</v>
      </c>
      <c r="C431" s="182">
        <f t="shared" si="1380"/>
        <v>3.4836105915936608</v>
      </c>
      <c r="D431" s="182">
        <f t="shared" si="1380"/>
        <v>3.6154516590923245</v>
      </c>
      <c r="E431" s="182">
        <f t="shared" si="1380"/>
        <v>3.0374745316714646</v>
      </c>
      <c r="F431" s="182">
        <f t="shared" si="1380"/>
        <v>2.4752826344354224</v>
      </c>
      <c r="G431" s="182">
        <f t="shared" si="1359"/>
        <v>2.727527790403403</v>
      </c>
      <c r="H431" s="182">
        <f t="shared" ref="H431:I431" si="1381">+H270/H109</f>
        <v>2.839097943969719</v>
      </c>
      <c r="I431" s="182">
        <f t="shared" si="1381"/>
        <v>4.1325126081881649</v>
      </c>
      <c r="J431" s="182">
        <f t="shared" ref="J431:K431" si="1382">+J270/J109</f>
        <v>4.1015704019164225</v>
      </c>
      <c r="K431" s="183">
        <f t="shared" si="1382"/>
        <v>4.0779261978405454</v>
      </c>
      <c r="L431" s="183"/>
      <c r="M431" s="137"/>
      <c r="N431" s="3"/>
      <c r="O431" s="134" t="s">
        <v>14</v>
      </c>
      <c r="P431" s="182">
        <f t="shared" ref="P431:X431" si="1383">+P270/P109</f>
        <v>3.2317964762261528</v>
      </c>
      <c r="Q431" s="182">
        <f t="shared" si="1383"/>
        <v>3.3446060682411227</v>
      </c>
      <c r="R431" s="182">
        <f t="shared" si="1383"/>
        <v>3.5508642263193217</v>
      </c>
      <c r="S431" s="182">
        <f t="shared" si="1383"/>
        <v>3.4180442976177834</v>
      </c>
      <c r="T431" s="182">
        <f t="shared" si="1383"/>
        <v>2.5908625487413852</v>
      </c>
      <c r="U431" s="182">
        <f t="shared" si="1383"/>
        <v>2.6871850089578522</v>
      </c>
      <c r="V431" s="182">
        <f t="shared" si="1383"/>
        <v>2.6258145706748284</v>
      </c>
      <c r="W431" s="182">
        <f t="shared" si="1383"/>
        <v>3.6160334770383566</v>
      </c>
      <c r="X431" s="182">
        <f t="shared" si="1383"/>
        <v>4.156535418567695</v>
      </c>
      <c r="Y431" s="183">
        <f t="shared" ref="Y431:Z431" si="1384">+Y270/Y109</f>
        <v>4.0476597614708325</v>
      </c>
      <c r="Z431" s="183">
        <f t="shared" si="1384"/>
        <v>4.0938083145090012</v>
      </c>
      <c r="AA431" s="149">
        <f>+Z431/Y431-1</f>
        <v>1.1401292538827157E-2</v>
      </c>
      <c r="AB431" s="156">
        <f>+POWER(Z431/U431,0.2)-1</f>
        <v>8.7842412934055369E-2</v>
      </c>
    </row>
    <row r="432" spans="1:28" ht="25.5" x14ac:dyDescent="0.25">
      <c r="A432" s="135" t="s">
        <v>15</v>
      </c>
      <c r="B432" s="138">
        <f>+B431/B$485</f>
        <v>0.93285706007300839</v>
      </c>
      <c r="C432" s="138">
        <f t="shared" ref="C432" si="1385">+C431/C$485</f>
        <v>0.92352885987918953</v>
      </c>
      <c r="D432" s="138">
        <f t="shared" ref="D432" si="1386">+D431/D$485</f>
        <v>0.9503457663463627</v>
      </c>
      <c r="E432" s="138">
        <f t="shared" ref="E432" si="1387">+E431/E$485</f>
        <v>0.89324501050422733</v>
      </c>
      <c r="F432" s="138">
        <f t="shared" ref="F432:G432" si="1388">+F431/F$485</f>
        <v>0.90022672893166966</v>
      </c>
      <c r="G432" s="138">
        <f t="shared" si="1388"/>
        <v>0.89171170060872318</v>
      </c>
      <c r="H432" s="138">
        <f t="shared" ref="H432:I432" si="1389">+H431/H$485</f>
        <v>0.87397386660440302</v>
      </c>
      <c r="I432" s="138">
        <f t="shared" si="1389"/>
        <v>1.169144044354238</v>
      </c>
      <c r="J432" s="138">
        <f t="shared" ref="J432:K432" si="1390">+J431/J$485</f>
        <v>1.155196621195667</v>
      </c>
      <c r="K432" s="139">
        <f t="shared" si="1390"/>
        <v>1.1380180733802083</v>
      </c>
      <c r="L432" s="139"/>
      <c r="M432" s="140"/>
      <c r="N432" s="3"/>
      <c r="O432" s="135" t="s">
        <v>15</v>
      </c>
      <c r="P432" s="138">
        <f t="shared" ref="P432" si="1391">+P431/P$485</f>
        <v>0.94795879077679479</v>
      </c>
      <c r="Q432" s="138">
        <f t="shared" ref="Q432" si="1392">+Q431/Q$485</f>
        <v>0.92498856129101414</v>
      </c>
      <c r="R432" s="138">
        <f t="shared" ref="R432" si="1393">+R431/R$485</f>
        <v>0.92012424533538828</v>
      </c>
      <c r="S432" s="138">
        <f t="shared" ref="S432" si="1394">+S431/S$485</f>
        <v>0.95212577827341016</v>
      </c>
      <c r="T432" s="138">
        <f t="shared" ref="T432:X432" si="1395">+T431/T$485</f>
        <v>0.86306098647050644</v>
      </c>
      <c r="U432" s="138">
        <f t="shared" si="1395"/>
        <v>0.92739642177779991</v>
      </c>
      <c r="V432" s="138">
        <f t="shared" si="1395"/>
        <v>0.83450661705530171</v>
      </c>
      <c r="W432" s="138">
        <f t="shared" si="1395"/>
        <v>1.0620928452366833</v>
      </c>
      <c r="X432" s="138">
        <f t="shared" si="1395"/>
        <v>1.1727027693546239</v>
      </c>
      <c r="Y432" s="139">
        <f t="shared" ref="Y432:Z432" si="1396">+Y431/Y$485</f>
        <v>1.1327689751389294</v>
      </c>
      <c r="Z432" s="139">
        <f t="shared" si="1396"/>
        <v>1.1512214184944409</v>
      </c>
      <c r="AA432" s="148"/>
      <c r="AB432" s="140"/>
    </row>
    <row r="433" spans="1:28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97">+D431/C431-1</f>
        <v>3.7846097901071518E-2</v>
      </c>
      <c r="E433" s="142">
        <f t="shared" ref="E433" si="1398">+E431/D431-1</f>
        <v>-0.15986304946640151</v>
      </c>
      <c r="F433" s="142">
        <f t="shared" ref="F433:K433" si="1399">+F431/E431-1</f>
        <v>-0.18508530404917622</v>
      </c>
      <c r="G433" s="142">
        <f t="shared" si="1399"/>
        <v>0.10190559755028317</v>
      </c>
      <c r="H433" s="142">
        <f t="shared" si="1399"/>
        <v>4.0905230721705932E-2</v>
      </c>
      <c r="I433" s="142">
        <f t="shared" si="1399"/>
        <v>0.45557240001729271</v>
      </c>
      <c r="J433" s="142">
        <f t="shared" si="1399"/>
        <v>-7.4875043842415057E-3</v>
      </c>
      <c r="K433" s="143">
        <f t="shared" si="1399"/>
        <v>-5.7646710305958582E-3</v>
      </c>
      <c r="L433" s="143"/>
      <c r="M433" s="145"/>
      <c r="N433" s="2"/>
      <c r="O433" s="136" t="s">
        <v>12</v>
      </c>
      <c r="P433" s="141"/>
      <c r="Q433" s="142">
        <f>+Q431/P431-1</f>
        <v>3.4906156017194601E-2</v>
      </c>
      <c r="R433" s="142">
        <f t="shared" ref="R433" si="1400">+R431/Q431-1</f>
        <v>6.1668894294229171E-2</v>
      </c>
      <c r="S433" s="142">
        <f t="shared" ref="S433" si="1401">+S431/R431-1</f>
        <v>-3.7404958409016364E-2</v>
      </c>
      <c r="T433" s="142">
        <f t="shared" ref="T433" si="1402">+T431/S431-1</f>
        <v>-0.2420043969157758</v>
      </c>
      <c r="U433" s="142">
        <f t="shared" ref="U433" si="1403">+U431/T431-1</f>
        <v>3.7177757756102991E-2</v>
      </c>
      <c r="V433" s="142">
        <f t="shared" ref="V433" si="1404">+V431/U431-1</f>
        <v>-2.2838188691304384E-2</v>
      </c>
      <c r="W433" s="142">
        <f t="shared" ref="W433" si="1405">+W431/V431-1</f>
        <v>0.37710922828379467</v>
      </c>
      <c r="X433" s="142">
        <f t="shared" ref="X433:Z433" si="1406">+X431/W431-1</f>
        <v>0.14947371061731052</v>
      </c>
      <c r="Y433" s="143">
        <f t="shared" si="1406"/>
        <v>-2.6193848032787903E-2</v>
      </c>
      <c r="Z433" s="143">
        <f t="shared" si="1406"/>
        <v>1.1401292538827157E-2</v>
      </c>
      <c r="AA433" s="144"/>
      <c r="AB433" s="145"/>
    </row>
    <row r="434" spans="1:28" ht="15.75" thickBot="1" x14ac:dyDescent="0.3"/>
    <row r="435" spans="1:28" ht="15.75" thickBot="1" x14ac:dyDescent="0.3">
      <c r="A435" s="285" t="s">
        <v>94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7"/>
      <c r="N435" s="2"/>
      <c r="O435" s="285" t="s">
        <v>95</v>
      </c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7"/>
    </row>
    <row r="436" spans="1:28" ht="38.25" x14ac:dyDescent="0.25">
      <c r="A436" s="128"/>
      <c r="B436" s="129">
        <v>2016</v>
      </c>
      <c r="C436" s="129">
        <f>+B436+1</f>
        <v>2017</v>
      </c>
      <c r="D436" s="129">
        <f t="shared" ref="D436" si="1407">+C436+1</f>
        <v>2018</v>
      </c>
      <c r="E436" s="129">
        <f t="shared" ref="E436" si="1408">+D436+1</f>
        <v>2019</v>
      </c>
      <c r="F436" s="129">
        <f t="shared" ref="F436" si="1409">+E436+1</f>
        <v>2020</v>
      </c>
      <c r="G436" s="129">
        <f t="shared" ref="G436" si="1410">+F436+1</f>
        <v>2021</v>
      </c>
      <c r="H436" s="129">
        <v>2022</v>
      </c>
      <c r="I436" s="129">
        <v>2023</v>
      </c>
      <c r="J436" s="129">
        <v>2024</v>
      </c>
      <c r="K436" s="130">
        <v>2025</v>
      </c>
      <c r="L436" s="131">
        <v>2026</v>
      </c>
      <c r="M436" s="132" t="s">
        <v>16</v>
      </c>
      <c r="N436" s="2"/>
      <c r="O436" s="128"/>
      <c r="P436" s="129">
        <v>2016</v>
      </c>
      <c r="Q436" s="129">
        <f>+P436+1</f>
        <v>2017</v>
      </c>
      <c r="R436" s="129">
        <f t="shared" ref="R436" si="1411">+Q436+1</f>
        <v>2018</v>
      </c>
      <c r="S436" s="129">
        <f t="shared" ref="S436" si="1412">+R436+1</f>
        <v>2019</v>
      </c>
      <c r="T436" s="129">
        <f t="shared" ref="T436" si="1413">+S436+1</f>
        <v>2020</v>
      </c>
      <c r="U436" s="129">
        <f t="shared" ref="U436" si="1414">+T436+1</f>
        <v>2021</v>
      </c>
      <c r="V436" s="129">
        <v>2022</v>
      </c>
      <c r="W436" s="129">
        <v>2023</v>
      </c>
      <c r="X436" s="129">
        <v>2024</v>
      </c>
      <c r="Y436" s="130">
        <v>2025</v>
      </c>
      <c r="Z436" s="131">
        <v>2026</v>
      </c>
      <c r="AA436" s="146" t="s">
        <v>16</v>
      </c>
      <c r="AB436" s="132" t="s">
        <v>21</v>
      </c>
    </row>
    <row r="437" spans="1:28" x14ac:dyDescent="0.25">
      <c r="A437" s="133" t="s">
        <v>10</v>
      </c>
      <c r="B437" s="158">
        <f>+B276/B115</f>
        <v>2.4556910467039943</v>
      </c>
      <c r="C437" s="158">
        <f t="shared" ref="C437:H439" si="1415">+C276/C115</f>
        <v>2.4123761179598744</v>
      </c>
      <c r="D437" s="158">
        <f t="shared" si="1415"/>
        <v>2.0785728602926437</v>
      </c>
      <c r="E437" s="158">
        <f t="shared" si="1415"/>
        <v>2.5110132158590308</v>
      </c>
      <c r="F437" s="158">
        <f t="shared" si="1415"/>
        <v>1.8199911543564793</v>
      </c>
      <c r="G437" s="158">
        <f t="shared" si="1415"/>
        <v>1.9587337478801581</v>
      </c>
      <c r="H437" s="158">
        <f t="shared" si="1415"/>
        <v>3.1298271423317399</v>
      </c>
      <c r="I437" s="158">
        <f t="shared" ref="I437:J437" si="1416">+I276/I115</f>
        <v>2.5476883284836727</v>
      </c>
      <c r="J437" s="158">
        <f t="shared" si="1416"/>
        <v>2.3620071684587813</v>
      </c>
      <c r="K437" s="180">
        <f t="shared" ref="K437:L440" si="1417">+K276/K115</f>
        <v>4.0031645569620258</v>
      </c>
      <c r="L437" s="181">
        <f t="shared" si="1417"/>
        <v>2.6663822525597269</v>
      </c>
      <c r="M437" s="127">
        <f>+L437/K437-1</f>
        <v>-0.33393138987440818</v>
      </c>
      <c r="N437" s="2"/>
      <c r="O437" s="133" t="s">
        <v>10</v>
      </c>
      <c r="P437" s="158">
        <f>+P276/P115</f>
        <v>2.5107626886823775</v>
      </c>
      <c r="Q437" s="158">
        <f t="shared" ref="Q437:X448" si="1418">+Q276/Q115</f>
        <v>2.4563349553801634</v>
      </c>
      <c r="R437" s="158">
        <f t="shared" si="1418"/>
        <v>2.4128879079721774</v>
      </c>
      <c r="S437" s="158">
        <f t="shared" si="1418"/>
        <v>2.51126083500511</v>
      </c>
      <c r="T437" s="158">
        <f t="shared" si="1418"/>
        <v>2.2732366806012627</v>
      </c>
      <c r="U437" s="158">
        <f t="shared" si="1418"/>
        <v>1.9585118142876887</v>
      </c>
      <c r="V437" s="158">
        <f t="shared" si="1418"/>
        <v>2.1029079159935384</v>
      </c>
      <c r="W437" s="158">
        <f t="shared" si="1418"/>
        <v>2.3343372341174704</v>
      </c>
      <c r="X437" s="158">
        <f t="shared" si="1418"/>
        <v>2.7819218955682317</v>
      </c>
      <c r="Y437" s="180">
        <f t="shared" ref="Y437:Z437" si="1419">+Y276/Y115</f>
        <v>2.9800116334408542</v>
      </c>
      <c r="Z437" s="181">
        <f t="shared" si="1419"/>
        <v>3.1378857342019897</v>
      </c>
      <c r="AA437" s="147">
        <f>+Z437/Y437-1</f>
        <v>5.2977679345112882E-2</v>
      </c>
      <c r="AB437" s="127">
        <f>+POWER(Z437/U437,0.2)-1</f>
        <v>9.8859547224459998E-2</v>
      </c>
    </row>
    <row r="438" spans="1:28" x14ac:dyDescent="0.25">
      <c r="A438" s="133" t="s">
        <v>11</v>
      </c>
      <c r="B438" s="158">
        <f t="shared" ref="B438:G438" si="1420">+B277/B116</f>
        <v>2.7133783993272984</v>
      </c>
      <c r="C438" s="158">
        <f t="shared" si="1420"/>
        <v>2.3468749999999998</v>
      </c>
      <c r="D438" s="158">
        <f t="shared" si="1420"/>
        <v>2.738294314381271</v>
      </c>
      <c r="E438" s="158">
        <f t="shared" si="1420"/>
        <v>2.9647948792551642</v>
      </c>
      <c r="F438" s="158">
        <f t="shared" si="1420"/>
        <v>2.6202440775305096</v>
      </c>
      <c r="G438" s="158">
        <f t="shared" si="1420"/>
        <v>2.1888412017167385</v>
      </c>
      <c r="H438" s="158">
        <f t="shared" si="1415"/>
        <v>1.7603388141504734</v>
      </c>
      <c r="I438" s="158">
        <f t="shared" ref="I438:J448" si="1421">+I277/I116</f>
        <v>3.3746898263027294</v>
      </c>
      <c r="J438" s="158">
        <f t="shared" si="1421"/>
        <v>3.9066788655077769</v>
      </c>
      <c r="K438" s="180">
        <f t="shared" ref="K438:K448" si="1422">+K277/K116</f>
        <v>3.4366453965360071</v>
      </c>
      <c r="L438" s="181">
        <f t="shared" si="1417"/>
        <v>4.0029112081513833</v>
      </c>
      <c r="M438" s="127">
        <f>+L438/K438-1</f>
        <v>0.16477283696076062</v>
      </c>
      <c r="N438" s="2"/>
      <c r="O438" s="133" t="s">
        <v>11</v>
      </c>
      <c r="P438" s="158">
        <f t="shared" ref="P438:V438" si="1423">+P277/P116</f>
        <v>2.5278627005932677</v>
      </c>
      <c r="Q438" s="158">
        <f t="shared" si="1423"/>
        <v>2.4338119738072961</v>
      </c>
      <c r="R438" s="158">
        <f t="shared" si="1423"/>
        <v>2.4296610169491522</v>
      </c>
      <c r="S438" s="158">
        <f t="shared" si="1423"/>
        <v>2.5301115379618797</v>
      </c>
      <c r="T438" s="158">
        <f t="shared" si="1423"/>
        <v>2.2478583255345193</v>
      </c>
      <c r="U438" s="158">
        <f t="shared" si="1423"/>
        <v>1.9407900349799505</v>
      </c>
      <c r="V438" s="158">
        <f t="shared" si="1423"/>
        <v>2.0760665822906486</v>
      </c>
      <c r="W438" s="158">
        <f t="shared" si="1418"/>
        <v>2.4063641783125007</v>
      </c>
      <c r="X438" s="158">
        <f t="shared" si="1418"/>
        <v>2.8314657869290714</v>
      </c>
      <c r="Y438" s="180">
        <f t="shared" ref="Y438:Z440" si="1424">+Y277/Y116</f>
        <v>2.952947396246365</v>
      </c>
      <c r="Z438" s="181">
        <f>+Z277/Z116</f>
        <v>3.1524986978809735</v>
      </c>
      <c r="AA438" s="147">
        <f>+Z438/Y438-1</f>
        <v>6.7576991682367193E-2</v>
      </c>
      <c r="AB438" s="127">
        <f>+POWER(Z438/U438,0.2)-1</f>
        <v>0.10188246638760412</v>
      </c>
    </row>
    <row r="439" spans="1:28" x14ac:dyDescent="0.25">
      <c r="A439" s="133" t="s">
        <v>0</v>
      </c>
      <c r="B439" s="158">
        <f t="shared" ref="B439:G439" si="1425">+B278/B117</f>
        <v>2.4096847404094923</v>
      </c>
      <c r="C439" s="158">
        <f t="shared" si="1425"/>
        <v>2.9961922893860065</v>
      </c>
      <c r="D439" s="158">
        <f t="shared" si="1425"/>
        <v>2.3960708647605684</v>
      </c>
      <c r="E439" s="158">
        <f t="shared" si="1425"/>
        <v>2.3159480323856148</v>
      </c>
      <c r="F439" s="158">
        <f t="shared" si="1425"/>
        <v>3.0760233918128654</v>
      </c>
      <c r="G439" s="158">
        <f t="shared" si="1425"/>
        <v>1.9618528610354224</v>
      </c>
      <c r="H439" s="158">
        <f t="shared" si="1415"/>
        <v>2.2346006317689531</v>
      </c>
      <c r="I439" s="158">
        <f t="shared" si="1421"/>
        <v>2.7481455316142704</v>
      </c>
      <c r="J439" s="158">
        <f t="shared" si="1421"/>
        <v>2.7044025157232703</v>
      </c>
      <c r="K439" s="180">
        <f t="shared" si="1422"/>
        <v>2.7834699453551912</v>
      </c>
      <c r="L439" s="181">
        <f t="shared" si="1417"/>
        <v>2.7251104315324501</v>
      </c>
      <c r="M439" s="127">
        <f>+L439/K439-1</f>
        <v>-2.0966460916930774E-2</v>
      </c>
      <c r="N439" s="2"/>
      <c r="O439" s="133" t="s">
        <v>0</v>
      </c>
      <c r="P439" s="158">
        <f t="shared" ref="P439:V439" si="1426">+P278/P117</f>
        <v>2.5539237681193114</v>
      </c>
      <c r="Q439" s="158">
        <f t="shared" si="1426"/>
        <v>2.474610150631821</v>
      </c>
      <c r="R439" s="158">
        <f t="shared" si="1426"/>
        <v>2.3871468949899999</v>
      </c>
      <c r="S439" s="158">
        <f t="shared" si="1426"/>
        <v>2.5231338679827271</v>
      </c>
      <c r="T439" s="158">
        <f t="shared" si="1426"/>
        <v>2.2812298837517515</v>
      </c>
      <c r="U439" s="158">
        <f t="shared" si="1426"/>
        <v>1.8953611178812251</v>
      </c>
      <c r="V439" s="158">
        <f t="shared" si="1426"/>
        <v>2.0957631211585914</v>
      </c>
      <c r="W439" s="158">
        <f t="shared" si="1418"/>
        <v>2.438713360155087</v>
      </c>
      <c r="X439" s="158">
        <f t="shared" si="1418"/>
        <v>2.8289605734767025</v>
      </c>
      <c r="Y439" s="180">
        <f t="shared" si="1424"/>
        <v>2.9565080860417647</v>
      </c>
      <c r="Z439" s="181">
        <f t="shared" si="1424"/>
        <v>3.1476407080615991</v>
      </c>
      <c r="AA439" s="147">
        <f>+Z439/Y439-1</f>
        <v>6.4648097166453811E-2</v>
      </c>
      <c r="AB439" s="127">
        <f>+POWER(Z439/U439,0.2)-1</f>
        <v>0.10677320737134544</v>
      </c>
    </row>
    <row r="440" spans="1:28" x14ac:dyDescent="0.25">
      <c r="A440" s="133" t="s">
        <v>1</v>
      </c>
      <c r="B440" s="158">
        <f t="shared" ref="B440:H440" si="1427">+B279/B118</f>
        <v>1.9860317355159738</v>
      </c>
      <c r="C440" s="158">
        <f t="shared" si="1427"/>
        <v>2.4195103142471561</v>
      </c>
      <c r="D440" s="158">
        <f t="shared" si="1427"/>
        <v>3.0318509615384612</v>
      </c>
      <c r="E440" s="158">
        <f t="shared" si="1427"/>
        <v>2.0384531352414248</v>
      </c>
      <c r="F440" s="158">
        <f t="shared" si="1427"/>
        <v>2.434978496825722</v>
      </c>
      <c r="G440" s="158">
        <f t="shared" si="1427"/>
        <v>3.575701794753797</v>
      </c>
      <c r="H440" s="158">
        <f t="shared" si="1427"/>
        <v>2.2546608123951168</v>
      </c>
      <c r="I440" s="158">
        <f t="shared" si="1421"/>
        <v>3.4422948632421613</v>
      </c>
      <c r="J440" s="158">
        <f t="shared" si="1421"/>
        <v>2.3332487953335028</v>
      </c>
      <c r="K440" s="180">
        <f t="shared" si="1422"/>
        <v>3.2317979197622586</v>
      </c>
      <c r="L440" s="181">
        <f t="shared" si="1417"/>
        <v>2.6856561546286879</v>
      </c>
      <c r="M440" s="127">
        <f>+L440/K440-1</f>
        <v>-0.16899007261374399</v>
      </c>
      <c r="N440" s="2"/>
      <c r="O440" s="133" t="s">
        <v>1</v>
      </c>
      <c r="P440" s="158">
        <f t="shared" ref="P440:V440" si="1428">+P279/P118</f>
        <v>2.4217665731794544</v>
      </c>
      <c r="Q440" s="158">
        <f t="shared" si="1428"/>
        <v>2.551965766070357</v>
      </c>
      <c r="R440" s="158">
        <f t="shared" si="1428"/>
        <v>2.4208731241473398</v>
      </c>
      <c r="S440" s="158">
        <f t="shared" si="1428"/>
        <v>2.4516824376164554</v>
      </c>
      <c r="T440" s="158">
        <f t="shared" si="1428"/>
        <v>2.3162788946615467</v>
      </c>
      <c r="U440" s="158">
        <f t="shared" si="1428"/>
        <v>1.9126370357780234</v>
      </c>
      <c r="V440" s="158">
        <f t="shared" si="1428"/>
        <v>2.0554563059675872</v>
      </c>
      <c r="W440" s="158">
        <f t="shared" si="1418"/>
        <v>2.488947479223266</v>
      </c>
      <c r="X440" s="158">
        <f t="shared" si="1418"/>
        <v>2.7519494091481551</v>
      </c>
      <c r="Y440" s="180">
        <f t="shared" si="1424"/>
        <v>3.0430430430430433</v>
      </c>
      <c r="Z440" s="181">
        <f t="shared" si="1424"/>
        <v>3.1044053223041557</v>
      </c>
      <c r="AA440" s="147">
        <f>+Z440/Y440-1</f>
        <v>2.0164775322977446E-2</v>
      </c>
      <c r="AB440" s="127">
        <f>+POWER(Z440/U440,0.2)-1</f>
        <v>0.10171476965883364</v>
      </c>
    </row>
    <row r="441" spans="1:28" x14ac:dyDescent="0.25">
      <c r="A441" s="133" t="s">
        <v>2</v>
      </c>
      <c r="B441" s="158">
        <f t="shared" ref="B441:H441" si="1429">+B280/B119</f>
        <v>2.9109676777475157</v>
      </c>
      <c r="C441" s="158">
        <f t="shared" si="1429"/>
        <v>2.9380122950819669</v>
      </c>
      <c r="D441" s="158">
        <f t="shared" si="1429"/>
        <v>2.8262213976499688</v>
      </c>
      <c r="E441" s="158">
        <f t="shared" si="1429"/>
        <v>2.6036569662631983</v>
      </c>
      <c r="F441" s="158">
        <f t="shared" si="1429"/>
        <v>1.8051516410469464</v>
      </c>
      <c r="G441" s="158">
        <f t="shared" si="1429"/>
        <v>1.8578281726995203</v>
      </c>
      <c r="H441" s="158">
        <f t="shared" si="1429"/>
        <v>2.2878362786682493</v>
      </c>
      <c r="I441" s="158">
        <f t="shared" si="1421"/>
        <v>2.6843853820598009</v>
      </c>
      <c r="J441" s="158">
        <f t="shared" ref="J441" si="1430">+J280/J119</f>
        <v>2.8364817001180636</v>
      </c>
      <c r="K441" s="180">
        <f t="shared" si="1422"/>
        <v>3.0687960687960691</v>
      </c>
      <c r="L441" s="181"/>
      <c r="M441" s="127"/>
      <c r="N441" s="2"/>
      <c r="O441" s="133" t="s">
        <v>2</v>
      </c>
      <c r="P441" s="158">
        <f t="shared" ref="P441:V441" si="1431">+P280/P119</f>
        <v>2.4632467239874591</v>
      </c>
      <c r="Q441" s="158">
        <f t="shared" si="1431"/>
        <v>2.5530806514037541</v>
      </c>
      <c r="R441" s="158">
        <f t="shared" si="1431"/>
        <v>2.4086596515439025</v>
      </c>
      <c r="S441" s="158">
        <f t="shared" si="1431"/>
        <v>2.4404686681951944</v>
      </c>
      <c r="T441" s="158">
        <f t="shared" si="1431"/>
        <v>2.250115622976598</v>
      </c>
      <c r="U441" s="158">
        <f t="shared" si="1431"/>
        <v>1.9171771290118931</v>
      </c>
      <c r="V441" s="158">
        <f t="shared" si="1431"/>
        <v>2.0876840038161517</v>
      </c>
      <c r="W441" s="158">
        <f t="shared" si="1418"/>
        <v>2.5242816246465809</v>
      </c>
      <c r="X441" s="158">
        <f t="shared" ref="X441:Y448" si="1432">+X280/X119</f>
        <v>2.7649415072817463</v>
      </c>
      <c r="Y441" s="180">
        <f t="shared" si="1432"/>
        <v>3.0644175853366979</v>
      </c>
      <c r="Z441" s="181"/>
      <c r="AA441" s="147"/>
      <c r="AB441" s="127"/>
    </row>
    <row r="442" spans="1:28" x14ac:dyDescent="0.25">
      <c r="A442" s="133" t="s">
        <v>3</v>
      </c>
      <c r="B442" s="158">
        <f t="shared" ref="B442:H449" si="1433">+B281/B120</f>
        <v>2.8901210984221248</v>
      </c>
      <c r="C442" s="158">
        <f t="shared" si="1433"/>
        <v>2.8364795292963962</v>
      </c>
      <c r="D442" s="158">
        <f t="shared" si="1433"/>
        <v>2.7877978178579381</v>
      </c>
      <c r="E442" s="158">
        <f t="shared" si="1433"/>
        <v>2.7559291504052839</v>
      </c>
      <c r="F442" s="158">
        <f t="shared" si="1433"/>
        <v>1.6294838145231847</v>
      </c>
      <c r="G442" s="158">
        <f t="shared" si="1433"/>
        <v>2.378181818181818</v>
      </c>
      <c r="H442" s="158">
        <f t="shared" si="1433"/>
        <v>2.0335792259283849</v>
      </c>
      <c r="I442" s="158">
        <f t="shared" si="1421"/>
        <v>3.4412955465587043</v>
      </c>
      <c r="J442" s="158">
        <f t="shared" ref="J442:J448" si="1434">+J281/J120</f>
        <v>2.1452446065025828</v>
      </c>
      <c r="K442" s="180">
        <f t="shared" si="1422"/>
        <v>2.392282958199357</v>
      </c>
      <c r="L442" s="181"/>
      <c r="M442" s="127"/>
      <c r="N442" s="2"/>
      <c r="O442" s="133" t="s">
        <v>3</v>
      </c>
      <c r="P442" s="158">
        <f t="shared" ref="P442:V442" si="1435">+P281/P120</f>
        <v>2.500624223237526</v>
      </c>
      <c r="Q442" s="158">
        <f t="shared" si="1435"/>
        <v>2.5491996247927045</v>
      </c>
      <c r="R442" s="158">
        <f t="shared" si="1435"/>
        <v>2.4079339522455552</v>
      </c>
      <c r="S442" s="158">
        <f t="shared" si="1435"/>
        <v>2.4310818535523966</v>
      </c>
      <c r="T442" s="158">
        <f t="shared" si="1435"/>
        <v>2.1683304398148149</v>
      </c>
      <c r="U442" s="158">
        <f t="shared" si="1435"/>
        <v>1.9818594104308389</v>
      </c>
      <c r="V442" s="158">
        <f t="shared" si="1435"/>
        <v>2.0575725586690568</v>
      </c>
      <c r="W442" s="158">
        <f t="shared" si="1418"/>
        <v>2.6438396821704355</v>
      </c>
      <c r="X442" s="158">
        <f t="shared" si="1432"/>
        <v>2.6686224622254531</v>
      </c>
      <c r="Y442" s="180">
        <f t="shared" si="1432"/>
        <v>3.0615853814808176</v>
      </c>
      <c r="Z442" s="181"/>
      <c r="AA442" s="147"/>
      <c r="AB442" s="127"/>
    </row>
    <row r="443" spans="1:28" x14ac:dyDescent="0.25">
      <c r="A443" s="133" t="s">
        <v>4</v>
      </c>
      <c r="B443" s="158">
        <f t="shared" ref="B443:F443" si="1436">+B282/B121</f>
        <v>2.7558314244193203</v>
      </c>
      <c r="C443" s="158">
        <f t="shared" si="1436"/>
        <v>2.5977376463584041</v>
      </c>
      <c r="D443" s="158">
        <f t="shared" si="1436"/>
        <v>2.1234485072123452</v>
      </c>
      <c r="E443" s="158">
        <f t="shared" si="1436"/>
        <v>2.8870872058532724</v>
      </c>
      <c r="F443" s="158">
        <f t="shared" si="1436"/>
        <v>2.4897400820793436</v>
      </c>
      <c r="G443" s="158">
        <f t="shared" si="1433"/>
        <v>2.6293005240373657</v>
      </c>
      <c r="H443" s="158">
        <f t="shared" ref="H443" si="1437">+H282/H121</f>
        <v>2.6981851887090684</v>
      </c>
      <c r="I443" s="158">
        <f t="shared" si="1421"/>
        <v>3.0345753608593489</v>
      </c>
      <c r="J443" s="158">
        <f t="shared" si="1434"/>
        <v>3.2855022266204852</v>
      </c>
      <c r="K443" s="180">
        <f t="shared" si="1422"/>
        <v>3.4664005322687963</v>
      </c>
      <c r="L443" s="181"/>
      <c r="M443" s="127"/>
      <c r="N443" s="2"/>
      <c r="O443" s="133" t="s">
        <v>4</v>
      </c>
      <c r="P443" s="158">
        <f t="shared" ref="P443:V443" si="1438">+P282/P121</f>
        <v>2.4985426329116383</v>
      </c>
      <c r="Q443" s="158">
        <f t="shared" si="1438"/>
        <v>2.5389833800751709</v>
      </c>
      <c r="R443" s="158">
        <f t="shared" si="1438"/>
        <v>2.3632071494814939</v>
      </c>
      <c r="S443" s="158">
        <f t="shared" si="1438"/>
        <v>2.5087199489929866</v>
      </c>
      <c r="T443" s="158">
        <f t="shared" si="1438"/>
        <v>2.1226852710876907</v>
      </c>
      <c r="U443" s="158">
        <f t="shared" si="1438"/>
        <v>1.9982080339809853</v>
      </c>
      <c r="V443" s="158">
        <f t="shared" si="1438"/>
        <v>2.0507258178590386</v>
      </c>
      <c r="W443" s="158">
        <f t="shared" si="1418"/>
        <v>2.6679938051641905</v>
      </c>
      <c r="X443" s="158">
        <f t="shared" si="1432"/>
        <v>2.7040751875900053</v>
      </c>
      <c r="Y443" s="180">
        <f t="shared" si="1432"/>
        <v>3.0697943816970747</v>
      </c>
      <c r="Z443" s="181"/>
      <c r="AA443" s="147"/>
      <c r="AB443" s="127"/>
    </row>
    <row r="444" spans="1:28" x14ac:dyDescent="0.25">
      <c r="A444" s="133" t="s">
        <v>5</v>
      </c>
      <c r="B444" s="158">
        <f t="shared" ref="B444:F444" si="1439">+B283/B122</f>
        <v>2.4978784548114392</v>
      </c>
      <c r="C444" s="158">
        <f t="shared" si="1439"/>
        <v>2.8673451169434028</v>
      </c>
      <c r="D444" s="158">
        <f t="shared" si="1439"/>
        <v>2.9387113672079623</v>
      </c>
      <c r="E444" s="158">
        <f t="shared" si="1439"/>
        <v>2.5643349039507068</v>
      </c>
      <c r="F444" s="158">
        <f t="shared" si="1439"/>
        <v>1.4567171530599681</v>
      </c>
      <c r="G444" s="158">
        <f t="shared" si="1433"/>
        <v>1.9301909307875895</v>
      </c>
      <c r="H444" s="158">
        <f t="shared" ref="H444" si="1440">+H283/H122</f>
        <v>2.9154681500817312</v>
      </c>
      <c r="I444" s="158">
        <f t="shared" si="1421"/>
        <v>3.1962118970109503</v>
      </c>
      <c r="J444" s="158">
        <f t="shared" si="1434"/>
        <v>2.8187744458930899</v>
      </c>
      <c r="K444" s="180">
        <f t="shared" si="1422"/>
        <v>3.2131495227995761</v>
      </c>
      <c r="L444" s="181"/>
      <c r="M444" s="127"/>
      <c r="N444" s="2"/>
      <c r="O444" s="133" t="s">
        <v>5</v>
      </c>
      <c r="P444" s="158">
        <f t="shared" ref="P444:V444" si="1441">+P283/P122</f>
        <v>2.5193673903883851</v>
      </c>
      <c r="Q444" s="158">
        <f t="shared" si="1441"/>
        <v>2.5765914915753596</v>
      </c>
      <c r="R444" s="158">
        <f t="shared" si="1441"/>
        <v>2.3711531019165086</v>
      </c>
      <c r="S444" s="158">
        <f t="shared" si="1441"/>
        <v>2.4681363781840089</v>
      </c>
      <c r="T444" s="158">
        <f t="shared" si="1441"/>
        <v>1.9838221498486646</v>
      </c>
      <c r="U444" s="158">
        <f t="shared" si="1441"/>
        <v>2.0651804526609125</v>
      </c>
      <c r="V444" s="158">
        <f t="shared" si="1441"/>
        <v>2.1328782415570133</v>
      </c>
      <c r="W444" s="158">
        <f t="shared" si="1418"/>
        <v>2.683512632449216</v>
      </c>
      <c r="X444" s="158">
        <f t="shared" si="1432"/>
        <v>2.6735269875365288</v>
      </c>
      <c r="Y444" s="180">
        <f t="shared" si="1432"/>
        <v>3.1067961165048539</v>
      </c>
      <c r="Z444" s="181"/>
      <c r="AA444" s="147"/>
      <c r="AB444" s="127"/>
    </row>
    <row r="445" spans="1:28" x14ac:dyDescent="0.25">
      <c r="A445" s="133" t="s">
        <v>6</v>
      </c>
      <c r="B445" s="158">
        <f t="shared" ref="B445:F445" si="1442">+B284/B123</f>
        <v>2.4977808617084687</v>
      </c>
      <c r="C445" s="158">
        <f t="shared" si="1442"/>
        <v>1.7266391693926897</v>
      </c>
      <c r="D445" s="158">
        <f t="shared" si="1442"/>
        <v>2.1875792141951838</v>
      </c>
      <c r="E445" s="158">
        <f t="shared" si="1442"/>
        <v>1.9429153924566769</v>
      </c>
      <c r="F445" s="158">
        <f t="shared" si="1442"/>
        <v>1.8534743202416919</v>
      </c>
      <c r="G445" s="158">
        <f t="shared" si="1433"/>
        <v>2.0177701347090857</v>
      </c>
      <c r="H445" s="158">
        <f t="shared" ref="H445:H448" si="1443">+H284/H123</f>
        <v>2.3624921573473769</v>
      </c>
      <c r="I445" s="158">
        <f t="shared" si="1421"/>
        <v>2.0695286980867942</v>
      </c>
      <c r="J445" s="158">
        <f t="shared" si="1434"/>
        <v>2.8435737607598695</v>
      </c>
      <c r="K445" s="180">
        <f t="shared" si="1422"/>
        <v>3.7541666666666669</v>
      </c>
      <c r="L445" s="181"/>
      <c r="M445" s="127"/>
      <c r="N445" s="2"/>
      <c r="O445" s="133" t="s">
        <v>6</v>
      </c>
      <c r="P445" s="158">
        <f t="shared" ref="P445:V445" si="1444">+P284/P123</f>
        <v>2.493516940327082</v>
      </c>
      <c r="Q445" s="158">
        <f t="shared" si="1444"/>
        <v>2.4813822380983677</v>
      </c>
      <c r="R445" s="158">
        <f t="shared" si="1444"/>
        <v>2.4387257076936733</v>
      </c>
      <c r="S445" s="158">
        <f t="shared" si="1444"/>
        <v>2.4409638108622889</v>
      </c>
      <c r="T445" s="158">
        <f t="shared" si="1444"/>
        <v>1.9724455438741151</v>
      </c>
      <c r="U445" s="158">
        <f t="shared" si="1444"/>
        <v>2.083262962337443</v>
      </c>
      <c r="V445" s="158">
        <f t="shared" si="1444"/>
        <v>2.1693268069886629</v>
      </c>
      <c r="W445" s="158">
        <f t="shared" si="1418"/>
        <v>2.6631407359459427</v>
      </c>
      <c r="X445" s="158">
        <f t="shared" si="1432"/>
        <v>2.7543456032719842</v>
      </c>
      <c r="Y445" s="180">
        <f t="shared" si="1432"/>
        <v>3.2107894188710686</v>
      </c>
      <c r="Z445" s="181"/>
      <c r="AA445" s="147"/>
      <c r="AB445" s="127"/>
    </row>
    <row r="446" spans="1:28" x14ac:dyDescent="0.25">
      <c r="A446" s="133" t="s">
        <v>7</v>
      </c>
      <c r="B446" s="158">
        <f t="shared" ref="B446:F446" si="1445">+B285/B124</f>
        <v>2.7706873898202131</v>
      </c>
      <c r="C446" s="158">
        <f t="shared" si="1445"/>
        <v>2.49570692615913</v>
      </c>
      <c r="D446" s="158">
        <f t="shared" si="1445"/>
        <v>2.8732659299318128</v>
      </c>
      <c r="E446" s="158">
        <f t="shared" si="1445"/>
        <v>2.1973278520041108</v>
      </c>
      <c r="F446" s="158">
        <f t="shared" si="1445"/>
        <v>2.180534098433017</v>
      </c>
      <c r="G446" s="158">
        <f t="shared" si="1433"/>
        <v>2.4537731134432783</v>
      </c>
      <c r="H446" s="158">
        <f t="shared" si="1443"/>
        <v>1.9739582909212317</v>
      </c>
      <c r="I446" s="158">
        <f t="shared" si="1421"/>
        <v>2.9778348859620944</v>
      </c>
      <c r="J446" s="158">
        <f t="shared" si="1434"/>
        <v>2.9786724179247548</v>
      </c>
      <c r="K446" s="180">
        <f t="shared" si="1422"/>
        <v>3.491289198606272</v>
      </c>
      <c r="L446" s="181"/>
      <c r="M446" s="127"/>
      <c r="N446" s="2"/>
      <c r="O446" s="133" t="s">
        <v>7</v>
      </c>
      <c r="P446" s="158">
        <f t="shared" ref="P446:V446" si="1446">+P285/P124</f>
        <v>2.4839258587712165</v>
      </c>
      <c r="Q446" s="158">
        <f t="shared" si="1446"/>
        <v>2.4603672493599418</v>
      </c>
      <c r="R446" s="158">
        <f t="shared" si="1446"/>
        <v>2.4667160431381761</v>
      </c>
      <c r="S446" s="158">
        <f t="shared" si="1446"/>
        <v>2.3856717072903137</v>
      </c>
      <c r="T446" s="158">
        <f t="shared" si="1446"/>
        <v>1.9698330972044646</v>
      </c>
      <c r="U446" s="158">
        <f t="shared" si="1446"/>
        <v>2.1010207733337878</v>
      </c>
      <c r="V446" s="158">
        <f t="shared" si="1446"/>
        <v>2.1307615769286858</v>
      </c>
      <c r="W446" s="158">
        <f t="shared" si="1418"/>
        <v>2.8121336878520169</v>
      </c>
      <c r="X446" s="158">
        <f t="shared" si="1432"/>
        <v>2.7603285216525637</v>
      </c>
      <c r="Y446" s="180">
        <f t="shared" si="1432"/>
        <v>3.2585904864573507</v>
      </c>
      <c r="Z446" s="181"/>
      <c r="AA446" s="147"/>
      <c r="AB446" s="127"/>
    </row>
    <row r="447" spans="1:28" x14ac:dyDescent="0.25">
      <c r="A447" s="133" t="s">
        <v>8</v>
      </c>
      <c r="B447" s="158">
        <f t="shared" ref="B447:F447" si="1447">+B286/B125</f>
        <v>1.8870891649630444</v>
      </c>
      <c r="C447" s="158">
        <f t="shared" si="1447"/>
        <v>2.0379909851899551</v>
      </c>
      <c r="D447" s="158">
        <f t="shared" si="1447"/>
        <v>2.0977443609022557</v>
      </c>
      <c r="E447" s="158">
        <f t="shared" si="1447"/>
        <v>1.6830294530154277</v>
      </c>
      <c r="F447" s="158">
        <f t="shared" si="1447"/>
        <v>1.9455484896661368</v>
      </c>
      <c r="G447" s="158">
        <f t="shared" si="1433"/>
        <v>2.246800731261426</v>
      </c>
      <c r="H447" s="158">
        <f t="shared" si="1443"/>
        <v>2.7663817663817665</v>
      </c>
      <c r="I447" s="158">
        <f t="shared" si="1421"/>
        <v>2.4836212030970817</v>
      </c>
      <c r="J447" s="158">
        <f t="shared" si="1434"/>
        <v>2.968877968877969</v>
      </c>
      <c r="K447" s="180">
        <f t="shared" si="1422"/>
        <v>3.4267631103074141</v>
      </c>
      <c r="L447" s="181"/>
      <c r="M447" s="127"/>
      <c r="N447" s="2"/>
      <c r="O447" s="133" t="s">
        <v>8</v>
      </c>
      <c r="P447" s="158">
        <f t="shared" ref="P447:V447" si="1448">+P286/P125</f>
        <v>2.4272372897956607</v>
      </c>
      <c r="Q447" s="158">
        <f t="shared" si="1448"/>
        <v>2.477733206418276</v>
      </c>
      <c r="R447" s="158">
        <f t="shared" si="1448"/>
        <v>2.4795740383732672</v>
      </c>
      <c r="S447" s="158">
        <f t="shared" si="1448"/>
        <v>2.3323055963861896</v>
      </c>
      <c r="T447" s="158">
        <f t="shared" si="1448"/>
        <v>2.0002478183137735</v>
      </c>
      <c r="U447" s="158">
        <f t="shared" si="1448"/>
        <v>2.1277423501750703</v>
      </c>
      <c r="V447" s="158">
        <f t="shared" si="1448"/>
        <v>2.1579727379159261</v>
      </c>
      <c r="W447" s="158">
        <f t="shared" si="1418"/>
        <v>2.7850681981335246</v>
      </c>
      <c r="X447" s="158">
        <f t="shared" si="1432"/>
        <v>2.7969641401792993</v>
      </c>
      <c r="Y447" s="180">
        <f t="shared" ref="Y447" si="1449">+Y286/Y125</f>
        <v>3.287864406779661</v>
      </c>
      <c r="Z447" s="181"/>
      <c r="AA447" s="147"/>
      <c r="AB447" s="127"/>
    </row>
    <row r="448" spans="1:28" x14ac:dyDescent="0.25">
      <c r="A448" s="133" t="s">
        <v>9</v>
      </c>
      <c r="B448" s="158">
        <f t="shared" ref="B448:F448" si="1450">+B287/B126</f>
        <v>2.614522904580916</v>
      </c>
      <c r="C448" s="158">
        <f t="shared" si="1450"/>
        <v>2.1901229748194422</v>
      </c>
      <c r="D448" s="158">
        <f t="shared" si="1450"/>
        <v>2.11984171848502</v>
      </c>
      <c r="E448" s="158">
        <f t="shared" si="1450"/>
        <v>1.97632058287796</v>
      </c>
      <c r="F448" s="158">
        <f t="shared" si="1450"/>
        <v>1.5297241481044401</v>
      </c>
      <c r="G448" s="158">
        <f t="shared" si="1433"/>
        <v>1.2689083726755948</v>
      </c>
      <c r="H448" s="158">
        <f t="shared" si="1443"/>
        <v>2.5541967759866595</v>
      </c>
      <c r="I448" s="158">
        <f t="shared" si="1421"/>
        <v>2.6341613002146582</v>
      </c>
      <c r="J448" s="158">
        <f t="shared" si="1434"/>
        <v>3.8628824179874681</v>
      </c>
      <c r="K448" s="180">
        <f t="shared" si="1422"/>
        <v>2.8337671997024918</v>
      </c>
      <c r="L448" s="181"/>
      <c r="M448" s="127"/>
      <c r="N448" s="2"/>
      <c r="O448" s="133" t="s">
        <v>9</v>
      </c>
      <c r="P448" s="158">
        <f t="shared" ref="P448:V448" si="1451">+P287/P126</f>
        <v>2.4591124287357324</v>
      </c>
      <c r="Q448" s="158">
        <f t="shared" si="1451"/>
        <v>2.4411425469841919</v>
      </c>
      <c r="R448" s="158">
        <f t="shared" si="1451"/>
        <v>2.4717744149023768</v>
      </c>
      <c r="S448" s="158">
        <f t="shared" si="1451"/>
        <v>2.3243607734504561</v>
      </c>
      <c r="T448" s="158">
        <f t="shared" si="1451"/>
        <v>1.9478600543478257</v>
      </c>
      <c r="U448" s="158">
        <f t="shared" si="1451"/>
        <v>2.0502559033147851</v>
      </c>
      <c r="V448" s="158">
        <f t="shared" si="1451"/>
        <v>2.3633075415518556</v>
      </c>
      <c r="W448" s="158">
        <f t="shared" si="1418"/>
        <v>2.7948851774530272</v>
      </c>
      <c r="X448" s="158">
        <f t="shared" si="1432"/>
        <v>2.885370389503048</v>
      </c>
      <c r="Y448" s="180">
        <f t="shared" ref="Y448" si="1452">+Y287/Y126</f>
        <v>3.212395864427017</v>
      </c>
      <c r="Z448" s="181"/>
      <c r="AA448" s="147"/>
      <c r="AB448" s="127"/>
    </row>
    <row r="449" spans="1:28" ht="25.5" x14ac:dyDescent="0.25">
      <c r="A449" s="134" t="s">
        <v>13</v>
      </c>
      <c r="B449" s="182">
        <f t="shared" ref="B449:F449" si="1453">+B288/B127</f>
        <v>2.459112428735732</v>
      </c>
      <c r="C449" s="182">
        <f t="shared" si="1453"/>
        <v>2.4411425469841919</v>
      </c>
      <c r="D449" s="182">
        <f t="shared" si="1453"/>
        <v>2.4717744149023768</v>
      </c>
      <c r="E449" s="182">
        <f t="shared" si="1453"/>
        <v>2.3243607734504561</v>
      </c>
      <c r="F449" s="182">
        <f t="shared" si="1453"/>
        <v>1.9478600543478257</v>
      </c>
      <c r="G449" s="182">
        <f t="shared" si="1433"/>
        <v>2.0502559033147851</v>
      </c>
      <c r="H449" s="182">
        <f t="shared" ref="H449" si="1454">+H288/H127</f>
        <v>2.3633075415518556</v>
      </c>
      <c r="I449" s="182">
        <f t="shared" ref="I449" si="1455">+I288/I127</f>
        <v>2.7948851774530272</v>
      </c>
      <c r="J449" s="182">
        <f t="shared" ref="J449:K449" si="1456">+J288/J127</f>
        <v>2.885370389503048</v>
      </c>
      <c r="K449" s="183">
        <f t="shared" si="1456"/>
        <v>3.212395864427017</v>
      </c>
      <c r="L449" s="183"/>
      <c r="M449" s="137"/>
      <c r="N449" s="3"/>
      <c r="O449" s="134" t="s">
        <v>14</v>
      </c>
      <c r="P449" s="182">
        <f t="shared" ref="P449:X449" si="1457">+P288/P127</f>
        <v>2.487777502405621</v>
      </c>
      <c r="Q449" s="182">
        <f t="shared" si="1457"/>
        <v>2.4979988624256144</v>
      </c>
      <c r="R449" s="182">
        <f t="shared" si="1457"/>
        <v>2.4204187930838175</v>
      </c>
      <c r="S449" s="182">
        <f t="shared" si="1457"/>
        <v>2.4448223059940593</v>
      </c>
      <c r="T449" s="182">
        <f t="shared" si="1457"/>
        <v>2.1239419606952037</v>
      </c>
      <c r="U449" s="182">
        <f t="shared" si="1457"/>
        <v>2.0026671410741126</v>
      </c>
      <c r="V449" s="182">
        <f t="shared" si="1457"/>
        <v>2.1194849671122777</v>
      </c>
      <c r="W449" s="182">
        <f t="shared" si="1457"/>
        <v>2.5823775801923481</v>
      </c>
      <c r="X449" s="182">
        <f t="shared" si="1457"/>
        <v>2.7653996225701309</v>
      </c>
      <c r="Y449" s="183">
        <f t="shared" ref="Y449:Z449" si="1458">+Y288/Y127</f>
        <v>3.0995235691577441</v>
      </c>
      <c r="Z449" s="183">
        <f t="shared" si="1458"/>
        <v>3.1355638233473675</v>
      </c>
      <c r="AA449" s="149">
        <f>+Z449/Y449-1</f>
        <v>1.1627675475110788E-2</v>
      </c>
      <c r="AB449" s="156">
        <f>+POWER(Z449/U449,0.2)-1</f>
        <v>9.3808703081315281E-2</v>
      </c>
    </row>
    <row r="450" spans="1:28" ht="25.5" x14ac:dyDescent="0.25">
      <c r="A450" s="135" t="s">
        <v>15</v>
      </c>
      <c r="B450" s="138">
        <f>+B449/B$485</f>
        <v>0.70969291763042641</v>
      </c>
      <c r="C450" s="138">
        <f t="shared" ref="C450" si="1459">+C449/C$485</f>
        <v>0.64716349142443397</v>
      </c>
      <c r="D450" s="138">
        <f t="shared" ref="D450" si="1460">+D449/D$485</f>
        <v>0.64972251659298041</v>
      </c>
      <c r="E450" s="138">
        <f t="shared" ref="E450" si="1461">+E449/E$485</f>
        <v>0.68353615539744472</v>
      </c>
      <c r="F450" s="138">
        <f t="shared" ref="F450:G450" si="1462">+F449/F$485</f>
        <v>0.70841028848495924</v>
      </c>
      <c r="G450" s="138">
        <f t="shared" si="1462"/>
        <v>0.6702909442977677</v>
      </c>
      <c r="H450" s="138">
        <f t="shared" ref="H450" si="1463">+H449/H$485</f>
        <v>0.72750890276698776</v>
      </c>
      <c r="I450" s="138">
        <f t="shared" ref="I450" si="1464">+I449/I$485</f>
        <v>0.79071104426848504</v>
      </c>
      <c r="J450" s="138">
        <f t="shared" ref="J450:K450" si="1465">+J449/J$485</f>
        <v>0.8126570552816923</v>
      </c>
      <c r="K450" s="139">
        <f t="shared" si="1465"/>
        <v>0.89647638902971871</v>
      </c>
      <c r="L450" s="139"/>
      <c r="M450" s="140"/>
      <c r="N450" s="3"/>
      <c r="O450" s="135" t="s">
        <v>15</v>
      </c>
      <c r="P450" s="138">
        <f t="shared" ref="P450" si="1466">+P449/P$485</f>
        <v>0.72972124644928249</v>
      </c>
      <c r="Q450" s="138">
        <f t="shared" ref="Q450" si="1467">+Q449/Q$485</f>
        <v>0.69084978222167104</v>
      </c>
      <c r="R450" s="138">
        <f t="shared" ref="R450" si="1468">+R449/R$485</f>
        <v>0.6271954863479372</v>
      </c>
      <c r="S450" s="138">
        <f t="shared" ref="S450" si="1469">+S449/S$485</f>
        <v>0.68102638179883723</v>
      </c>
      <c r="T450" s="138">
        <f t="shared" ref="T450:X450" si="1470">+T449/T$485</f>
        <v>0.70752168797769743</v>
      </c>
      <c r="U450" s="138">
        <f t="shared" si="1470"/>
        <v>0.69115685539061411</v>
      </c>
      <c r="V450" s="138">
        <f t="shared" si="1470"/>
        <v>0.67359068289040536</v>
      </c>
      <c r="W450" s="138">
        <f t="shared" si="1470"/>
        <v>0.75848986715363287</v>
      </c>
      <c r="X450" s="138">
        <f t="shared" si="1470"/>
        <v>0.78021512369975921</v>
      </c>
      <c r="Y450" s="139">
        <f t="shared" ref="Y450:Z450" si="1471">+Y449/Y$485</f>
        <v>0.86742570862179791</v>
      </c>
      <c r="Z450" s="139">
        <f t="shared" si="1471"/>
        <v>0.88175311474659235</v>
      </c>
      <c r="AA450" s="148"/>
      <c r="AB450" s="140"/>
    </row>
    <row r="451" spans="1:28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72">+D449/C449-1</f>
        <v>1.2548168461537834E-2</v>
      </c>
      <c r="E451" s="142">
        <f t="shared" ref="E451" si="1473">+E449/D449-1</f>
        <v>-5.9638792505966931E-2</v>
      </c>
      <c r="F451" s="142">
        <f t="shared" ref="F451:K451" si="1474">+F449/E449-1</f>
        <v>-0.16198032741007085</v>
      </c>
      <c r="G451" s="142">
        <f t="shared" si="1474"/>
        <v>5.2568380740906528E-2</v>
      </c>
      <c r="H451" s="142">
        <f t="shared" si="1474"/>
        <v>0.15268905590318704</v>
      </c>
      <c r="I451" s="142">
        <f t="shared" si="1474"/>
        <v>0.18261594325458708</v>
      </c>
      <c r="J451" s="142">
        <f t="shared" si="1474"/>
        <v>3.2375287822192345E-2</v>
      </c>
      <c r="K451" s="143">
        <f t="shared" si="1474"/>
        <v>0.11333916647709597</v>
      </c>
      <c r="L451" s="143"/>
      <c r="M451" s="145"/>
      <c r="N451" s="2"/>
      <c r="O451" s="136" t="s">
        <v>12</v>
      </c>
      <c r="P451" s="141"/>
      <c r="Q451" s="142">
        <f>+Q449/P449-1</f>
        <v>4.1086311014990606E-3</v>
      </c>
      <c r="R451" s="142">
        <f t="shared" ref="R451" si="1475">+R449/Q449-1</f>
        <v>-3.1056887378429376E-2</v>
      </c>
      <c r="S451" s="142">
        <f t="shared" ref="S451" si="1476">+S449/R449-1</f>
        <v>1.0082351442640025E-2</v>
      </c>
      <c r="T451" s="142">
        <f t="shared" ref="T451" si="1477">+T449/S449-1</f>
        <v>-0.13124894374210416</v>
      </c>
      <c r="U451" s="142">
        <f t="shared" ref="U451" si="1478">+U449/T449-1</f>
        <v>-5.7098932958316695E-2</v>
      </c>
      <c r="V451" s="142">
        <f t="shared" ref="V451" si="1479">+V449/U449-1</f>
        <v>5.8331124350255781E-2</v>
      </c>
      <c r="W451" s="142">
        <f t="shared" ref="W451" si="1480">+W449/V449-1</f>
        <v>0.21839862997978465</v>
      </c>
      <c r="X451" s="142">
        <f t="shared" ref="X451:Z451" si="1481">+X449/W449-1</f>
        <v>7.0873463192067554E-2</v>
      </c>
      <c r="Y451" s="143">
        <f t="shared" si="1481"/>
        <v>0.12082302458589411</v>
      </c>
      <c r="Z451" s="143">
        <f t="shared" si="1481"/>
        <v>1.1627675475110788E-2</v>
      </c>
      <c r="AA451" s="144"/>
      <c r="AB451" s="145"/>
    </row>
    <row r="452" spans="1:28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8" ht="15.75" thickBot="1" x14ac:dyDescent="0.3">
      <c r="A453" s="285" t="s">
        <v>96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7"/>
      <c r="N453" s="2"/>
      <c r="O453" s="285" t="s">
        <v>97</v>
      </c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7"/>
    </row>
    <row r="454" spans="1:28" ht="38.25" x14ac:dyDescent="0.25">
      <c r="A454" s="128"/>
      <c r="B454" s="129">
        <v>2016</v>
      </c>
      <c r="C454" s="129">
        <f>+B454+1</f>
        <v>2017</v>
      </c>
      <c r="D454" s="129">
        <f t="shared" ref="D454" si="1482">+C454+1</f>
        <v>2018</v>
      </c>
      <c r="E454" s="129">
        <f t="shared" ref="E454" si="1483">+D454+1</f>
        <v>2019</v>
      </c>
      <c r="F454" s="129">
        <f t="shared" ref="F454" si="1484">+E454+1</f>
        <v>2020</v>
      </c>
      <c r="G454" s="129">
        <f t="shared" ref="G454" si="1485">+F454+1</f>
        <v>2021</v>
      </c>
      <c r="H454" s="129">
        <v>2022</v>
      </c>
      <c r="I454" s="129">
        <v>2023</v>
      </c>
      <c r="J454" s="129">
        <v>2024</v>
      </c>
      <c r="K454" s="130">
        <v>2025</v>
      </c>
      <c r="L454" s="131">
        <v>2026</v>
      </c>
      <c r="M454" s="132" t="s">
        <v>16</v>
      </c>
      <c r="N454" s="2"/>
      <c r="O454" s="128"/>
      <c r="P454" s="129">
        <v>2016</v>
      </c>
      <c r="Q454" s="129">
        <f>+P454+1</f>
        <v>2017</v>
      </c>
      <c r="R454" s="129">
        <f t="shared" ref="R454" si="1486">+Q454+1</f>
        <v>2018</v>
      </c>
      <c r="S454" s="129">
        <f t="shared" ref="S454" si="1487">+R454+1</f>
        <v>2019</v>
      </c>
      <c r="T454" s="129">
        <f t="shared" ref="T454" si="1488">+S454+1</f>
        <v>2020</v>
      </c>
      <c r="U454" s="129">
        <f t="shared" ref="U454" si="1489">+T454+1</f>
        <v>2021</v>
      </c>
      <c r="V454" s="129">
        <v>2022</v>
      </c>
      <c r="W454" s="129">
        <v>2023</v>
      </c>
      <c r="X454" s="129">
        <v>2024</v>
      </c>
      <c r="Y454" s="130">
        <v>2025</v>
      </c>
      <c r="Z454" s="131">
        <v>2026</v>
      </c>
      <c r="AA454" s="146" t="s">
        <v>16</v>
      </c>
      <c r="AB454" s="132" t="s">
        <v>21</v>
      </c>
    </row>
    <row r="455" spans="1:28" x14ac:dyDescent="0.25">
      <c r="A455" s="133" t="s">
        <v>10</v>
      </c>
      <c r="B455" s="158">
        <f>+B294/B133</f>
        <v>2.5710490073703798</v>
      </c>
      <c r="C455" s="158">
        <f t="shared" ref="C455:H457" si="1490">+C294/C133</f>
        <v>2.6083014011173837</v>
      </c>
      <c r="D455" s="158">
        <f t="shared" si="1490"/>
        <v>2.9424003504161194</v>
      </c>
      <c r="E455" s="158">
        <f t="shared" si="1490"/>
        <v>2.3407519109770685</v>
      </c>
      <c r="F455" s="158">
        <f t="shared" si="1490"/>
        <v>2.0930288751963277</v>
      </c>
      <c r="G455" s="158">
        <f t="shared" si="1490"/>
        <v>2.1180703188879804</v>
      </c>
      <c r="H455" s="158">
        <f t="shared" si="1490"/>
        <v>2.2657552517505835</v>
      </c>
      <c r="I455" s="158">
        <f t="shared" ref="I455:J455" si="1491">+I294/I133</f>
        <v>3.0620543966200158</v>
      </c>
      <c r="J455" s="158">
        <f t="shared" si="1491"/>
        <v>4.3797101449275369</v>
      </c>
      <c r="K455" s="180">
        <f t="shared" ref="K455:L458" si="1492">+K294/K133</f>
        <v>3.8263816966387343</v>
      </c>
      <c r="L455" s="181">
        <f t="shared" si="1492"/>
        <v>3.5887062789717654</v>
      </c>
      <c r="M455" s="127">
        <f>+L455/K455-1</f>
        <v>-6.2114926452777497E-2</v>
      </c>
      <c r="N455" s="2"/>
      <c r="O455" s="133" t="s">
        <v>10</v>
      </c>
      <c r="P455" s="158">
        <f>+P294/P133</f>
        <v>2.8976835902362086</v>
      </c>
      <c r="Q455" s="158">
        <f t="shared" ref="Q455:X466" si="1493">+Q294/Q133</f>
        <v>2.9134845303398209</v>
      </c>
      <c r="R455" s="158">
        <f t="shared" si="1493"/>
        <v>3.2536876014241773</v>
      </c>
      <c r="S455" s="158">
        <f t="shared" si="1493"/>
        <v>3.1385107386889879</v>
      </c>
      <c r="T455" s="158">
        <f t="shared" si="1493"/>
        <v>2.7322931253267617</v>
      </c>
      <c r="U455" s="158">
        <f t="shared" si="1493"/>
        <v>2.2933817832530616</v>
      </c>
      <c r="V455" s="158">
        <f t="shared" si="1493"/>
        <v>2.830677893340098</v>
      </c>
      <c r="W455" s="158">
        <f t="shared" si="1493"/>
        <v>3.2596556061816662</v>
      </c>
      <c r="X455" s="158">
        <f t="shared" si="1493"/>
        <v>4.2538962551838768</v>
      </c>
      <c r="Y455" s="180">
        <f t="shared" ref="Y455:Z455" si="1494">+Y294/Y133</f>
        <v>4.3263949421859076</v>
      </c>
      <c r="Z455" s="181">
        <f t="shared" si="1494"/>
        <v>4.1152737752161395</v>
      </c>
      <c r="AA455" s="147">
        <f>+Z455/Y455-1</f>
        <v>-4.8798403703546156E-2</v>
      </c>
      <c r="AB455" s="127">
        <f>+POWER(Z455/U455,0.2)-1</f>
        <v>0.12404701028743803</v>
      </c>
    </row>
    <row r="456" spans="1:28" x14ac:dyDescent="0.25">
      <c r="A456" s="133" t="s">
        <v>11</v>
      </c>
      <c r="B456" s="158">
        <f t="shared" ref="B456:G456" si="1495">+B295/B134</f>
        <v>2.830828699277923</v>
      </c>
      <c r="C456" s="158">
        <f t="shared" si="1495"/>
        <v>2.7153256704980842</v>
      </c>
      <c r="D456" s="158">
        <f t="shared" si="1495"/>
        <v>3.233227606696913</v>
      </c>
      <c r="E456" s="158">
        <f t="shared" si="1495"/>
        <v>2.6072066163879475</v>
      </c>
      <c r="F456" s="158">
        <f t="shared" si="1495"/>
        <v>2.0270062519216969</v>
      </c>
      <c r="G456" s="158">
        <f t="shared" si="1495"/>
        <v>2.4721437661007477</v>
      </c>
      <c r="H456" s="158">
        <f t="shared" si="1490"/>
        <v>3.1724662576687122</v>
      </c>
      <c r="I456" s="158">
        <f t="shared" ref="I456:J466" si="1496">+I295/I134</f>
        <v>4.1729296902437314</v>
      </c>
      <c r="J456" s="158">
        <f t="shared" si="1496"/>
        <v>3.589180282850474</v>
      </c>
      <c r="K456" s="180">
        <f t="shared" ref="K456:K466" si="1497">+K295/K134</f>
        <v>4.0796963946869074</v>
      </c>
      <c r="L456" s="181">
        <f t="shared" si="1492"/>
        <v>4.5767866193613793</v>
      </c>
      <c r="M456" s="127">
        <f>+L456/K456-1</f>
        <v>0.12184490623416133</v>
      </c>
      <c r="N456" s="2"/>
      <c r="O456" s="133" t="s">
        <v>11</v>
      </c>
      <c r="P456" s="158">
        <f t="shared" ref="P456:V456" si="1498">+P295/P134</f>
        <v>2.9016117708760794</v>
      </c>
      <c r="Q456" s="158">
        <f t="shared" si="1498"/>
        <v>2.906889725655172</v>
      </c>
      <c r="R456" s="158">
        <f t="shared" si="1498"/>
        <v>3.2948347477841287</v>
      </c>
      <c r="S456" s="158">
        <f t="shared" si="1498"/>
        <v>3.0895286777418622</v>
      </c>
      <c r="T456" s="158">
        <f t="shared" si="1498"/>
        <v>2.6708650977792505</v>
      </c>
      <c r="U456" s="158">
        <f t="shared" si="1498"/>
        <v>2.3305545904479659</v>
      </c>
      <c r="V456" s="158">
        <f t="shared" si="1498"/>
        <v>2.8771839490420263</v>
      </c>
      <c r="W456" s="158">
        <f t="shared" si="1493"/>
        <v>3.3096473080189255</v>
      </c>
      <c r="X456" s="158">
        <f t="shared" si="1493"/>
        <v>4.2098105191341553</v>
      </c>
      <c r="Y456" s="180">
        <f t="shared" ref="Y456:Z458" si="1499">+Y295/Y134</f>
        <v>4.3668045830681104</v>
      </c>
      <c r="Z456" s="181">
        <f>+Z295/Z134</f>
        <v>4.1481935088793644</v>
      </c>
      <c r="AA456" s="147">
        <f>+Z456/Y456-1</f>
        <v>-5.0062023621663898E-2</v>
      </c>
      <c r="AB456" s="127">
        <f>+POWER(Z456/U456,0.2)-1</f>
        <v>0.12222501587354406</v>
      </c>
    </row>
    <row r="457" spans="1:28" x14ac:dyDescent="0.25">
      <c r="A457" s="133" t="s">
        <v>0</v>
      </c>
      <c r="B457" s="158">
        <f t="shared" ref="B457:G457" si="1500">+B296/B135</f>
        <v>2.7758767269156133</v>
      </c>
      <c r="C457" s="158">
        <f t="shared" si="1500"/>
        <v>3.4379956887786229</v>
      </c>
      <c r="D457" s="158">
        <f t="shared" si="1500"/>
        <v>3.6318252730109202</v>
      </c>
      <c r="E457" s="158">
        <f t="shared" si="1500"/>
        <v>2.9900836362353109</v>
      </c>
      <c r="F457" s="158">
        <f t="shared" si="1500"/>
        <v>2.4009900990099009</v>
      </c>
      <c r="G457" s="158">
        <f t="shared" si="1500"/>
        <v>2.7682289483245297</v>
      </c>
      <c r="H457" s="158">
        <f t="shared" si="1490"/>
        <v>3.0254524031921139</v>
      </c>
      <c r="I457" s="158">
        <f t="shared" si="1496"/>
        <v>3.8674760166397832</v>
      </c>
      <c r="J457" s="158">
        <f t="shared" si="1496"/>
        <v>4.3115569950233033</v>
      </c>
      <c r="K457" s="180">
        <f t="shared" si="1497"/>
        <v>4.7396870554765291</v>
      </c>
      <c r="L457" s="181">
        <f t="shared" si="1492"/>
        <v>4.2314819717265841</v>
      </c>
      <c r="M457" s="127">
        <f>+L457/K457-1</f>
        <v>-0.10722334149946322</v>
      </c>
      <c r="N457" s="2"/>
      <c r="O457" s="133" t="s">
        <v>0</v>
      </c>
      <c r="P457" s="158">
        <f t="shared" ref="P457:V457" si="1501">+P296/P135</f>
        <v>2.897757962879798</v>
      </c>
      <c r="Q457" s="158">
        <f t="shared" si="1501"/>
        <v>2.9536606406032404</v>
      </c>
      <c r="R457" s="158">
        <f t="shared" si="1501"/>
        <v>3.3071928209425878</v>
      </c>
      <c r="S457" s="158">
        <f t="shared" si="1501"/>
        <v>3.0469327420546923</v>
      </c>
      <c r="T457" s="158">
        <f t="shared" si="1501"/>
        <v>2.627403376091058</v>
      </c>
      <c r="U457" s="158">
        <f t="shared" si="1501"/>
        <v>2.3613261474617131</v>
      </c>
      <c r="V457" s="158">
        <f t="shared" si="1501"/>
        <v>2.8970833856109501</v>
      </c>
      <c r="W457" s="158">
        <f t="shared" si="1493"/>
        <v>3.3794331836810936</v>
      </c>
      <c r="X457" s="158">
        <f t="shared" si="1493"/>
        <v>4.2610367132771376</v>
      </c>
      <c r="Y457" s="180">
        <f t="shared" si="1499"/>
        <v>4.3980918381853522</v>
      </c>
      <c r="Z457" s="181">
        <f t="shared" si="1499"/>
        <v>4.1116357741912752</v>
      </c>
      <c r="AA457" s="147">
        <f>+Z457/Y457-1</f>
        <v>-6.5131896861950977E-2</v>
      </c>
      <c r="AB457" s="127">
        <f>+POWER(Z457/U457,0.2)-1</f>
        <v>0.11730497354964031</v>
      </c>
    </row>
    <row r="458" spans="1:28" x14ac:dyDescent="0.25">
      <c r="A458" s="133" t="s">
        <v>1</v>
      </c>
      <c r="B458" s="158">
        <f t="shared" ref="B458:H458" si="1502">+B297/B136</f>
        <v>3.1604034906617318</v>
      </c>
      <c r="C458" s="158">
        <f t="shared" si="1502"/>
        <v>3.3685373940808057</v>
      </c>
      <c r="D458" s="158">
        <f t="shared" si="1502"/>
        <v>3.1617452622300575</v>
      </c>
      <c r="E458" s="158">
        <f t="shared" si="1502"/>
        <v>2.8803569644700477</v>
      </c>
      <c r="F458" s="158">
        <f t="shared" si="1502"/>
        <v>2.1889075812666197</v>
      </c>
      <c r="G458" s="158">
        <f t="shared" si="1502"/>
        <v>2.6466954910438543</v>
      </c>
      <c r="H458" s="158">
        <f t="shared" si="1502"/>
        <v>1.8968370548225644</v>
      </c>
      <c r="I458" s="158">
        <f t="shared" si="1496"/>
        <v>4.3339995508645863</v>
      </c>
      <c r="J458" s="158">
        <f t="shared" si="1496"/>
        <v>3.655530146689721</v>
      </c>
      <c r="K458" s="180">
        <f t="shared" si="1497"/>
        <v>4.0887588696626418</v>
      </c>
      <c r="L458" s="181">
        <f t="shared" si="1492"/>
        <v>4.0915386931647086</v>
      </c>
      <c r="M458" s="127">
        <f>+L458/K458-1</f>
        <v>6.7986975771350266E-4</v>
      </c>
      <c r="N458" s="2"/>
      <c r="O458" s="133" t="s">
        <v>1</v>
      </c>
      <c r="P458" s="158">
        <f t="shared" ref="P458:V458" si="1503">+P297/P136</f>
        <v>2.9052813755709486</v>
      </c>
      <c r="Q458" s="158">
        <f t="shared" si="1503"/>
        <v>2.9623428981327402</v>
      </c>
      <c r="R458" s="158">
        <f t="shared" si="1503"/>
        <v>3.2924369334464898</v>
      </c>
      <c r="S458" s="158">
        <f t="shared" si="1503"/>
        <v>3.0257489815410401</v>
      </c>
      <c r="T458" s="158">
        <f t="shared" si="1503"/>
        <v>2.5680992131645164</v>
      </c>
      <c r="U458" s="158">
        <f t="shared" si="1503"/>
        <v>2.3989318350491051</v>
      </c>
      <c r="V458" s="158">
        <f t="shared" si="1503"/>
        <v>2.8218085255737915</v>
      </c>
      <c r="W458" s="158">
        <f t="shared" si="1493"/>
        <v>3.6386708676174453</v>
      </c>
      <c r="X458" s="158">
        <f t="shared" si="1493"/>
        <v>4.197819895590098</v>
      </c>
      <c r="Y458" s="180">
        <f t="shared" si="1499"/>
        <v>4.4424592412978985</v>
      </c>
      <c r="Z458" s="181">
        <f t="shared" si="1499"/>
        <v>4.1118186339164096</v>
      </c>
      <c r="AA458" s="147">
        <f>+Z458/Y458-1</f>
        <v>-7.4427381191884523E-2</v>
      </c>
      <c r="AB458" s="127">
        <f>+POWER(Z458/U458,0.2)-1</f>
        <v>0.11378972863349723</v>
      </c>
    </row>
    <row r="459" spans="1:28" x14ac:dyDescent="0.25">
      <c r="A459" s="133" t="s">
        <v>2</v>
      </c>
      <c r="B459" s="158">
        <f t="shared" ref="B459:H459" si="1504">+B298/B137</f>
        <v>2.9544631809365596</v>
      </c>
      <c r="C459" s="158">
        <f t="shared" si="1504"/>
        <v>3.6088828844042897</v>
      </c>
      <c r="D459" s="158">
        <f t="shared" si="1504"/>
        <v>3.3537824469920632</v>
      </c>
      <c r="E459" s="158">
        <f t="shared" si="1504"/>
        <v>2.9911378100279546</v>
      </c>
      <c r="F459" s="158">
        <f t="shared" si="1504"/>
        <v>1.8714139572121156</v>
      </c>
      <c r="G459" s="158">
        <f t="shared" si="1504"/>
        <v>3.8687266351275351</v>
      </c>
      <c r="H459" s="158">
        <f t="shared" si="1504"/>
        <v>3.4321860341107011</v>
      </c>
      <c r="I459" s="158">
        <f t="shared" si="1496"/>
        <v>3.8940342525999894</v>
      </c>
      <c r="J459" s="158">
        <f t="shared" ref="J459" si="1505">+J298/J137</f>
        <v>4.6058252427184465</v>
      </c>
      <c r="K459" s="180">
        <f t="shared" si="1497"/>
        <v>3.8581259244967523</v>
      </c>
      <c r="L459" s="181"/>
      <c r="M459" s="127"/>
      <c r="N459" s="2"/>
      <c r="O459" s="133" t="s">
        <v>2</v>
      </c>
      <c r="P459" s="158">
        <f t="shared" ref="P459:V459" si="1506">+P298/P137</f>
        <v>2.9190349688781945</v>
      </c>
      <c r="Q459" s="158">
        <f t="shared" si="1506"/>
        <v>3.0053210050316927</v>
      </c>
      <c r="R459" s="158">
        <f t="shared" si="1506"/>
        <v>3.2744416328100434</v>
      </c>
      <c r="S459" s="158">
        <f t="shared" si="1506"/>
        <v>2.9992418168033024</v>
      </c>
      <c r="T459" s="158">
        <f t="shared" si="1506"/>
        <v>2.457517260130313</v>
      </c>
      <c r="U459" s="158">
        <f t="shared" si="1506"/>
        <v>2.5594614139767593</v>
      </c>
      <c r="V459" s="158">
        <f t="shared" si="1506"/>
        <v>2.7876836467966313</v>
      </c>
      <c r="W459" s="158">
        <f t="shared" si="1493"/>
        <v>3.681859481071784</v>
      </c>
      <c r="X459" s="158">
        <f t="shared" ref="X459:Y466" si="1507">+X298/X137</f>
        <v>4.2689843686943414</v>
      </c>
      <c r="Y459" s="180">
        <f t="shared" si="1507"/>
        <v>4.3776336067075476</v>
      </c>
      <c r="Z459" s="181"/>
      <c r="AA459" s="147"/>
      <c r="AB459" s="127"/>
    </row>
    <row r="460" spans="1:28" x14ac:dyDescent="0.25">
      <c r="A460" s="133" t="s">
        <v>3</v>
      </c>
      <c r="B460" s="158">
        <f t="shared" ref="B460:H467" si="1508">+B299/B138</f>
        <v>2.7912005191935991</v>
      </c>
      <c r="C460" s="158">
        <f t="shared" si="1508"/>
        <v>3.0322484323678704</v>
      </c>
      <c r="D460" s="158">
        <f t="shared" si="1508"/>
        <v>3.5568513119533534</v>
      </c>
      <c r="E460" s="158">
        <f t="shared" si="1508"/>
        <v>2.9961105594174113</v>
      </c>
      <c r="F460" s="158">
        <f t="shared" si="1508"/>
        <v>1.8318833764401599</v>
      </c>
      <c r="G460" s="158">
        <f t="shared" si="1508"/>
        <v>3.2921931341795907</v>
      </c>
      <c r="H460" s="158">
        <f t="shared" si="1508"/>
        <v>4.9185686228065464</v>
      </c>
      <c r="I460" s="158">
        <f t="shared" si="1496"/>
        <v>7.2806636410981334</v>
      </c>
      <c r="J460" s="158">
        <f t="shared" ref="J460:J466" si="1509">+J299/J138</f>
        <v>7.1717629294073237</v>
      </c>
      <c r="K460" s="180">
        <f t="shared" si="1497"/>
        <v>3.8924689188309576</v>
      </c>
      <c r="L460" s="181"/>
      <c r="M460" s="127"/>
      <c r="N460" s="2"/>
      <c r="O460" s="133" t="s">
        <v>3</v>
      </c>
      <c r="P460" s="158">
        <f t="shared" ref="P460:V460" si="1510">+P299/P138</f>
        <v>2.9037425071931304</v>
      </c>
      <c r="Q460" s="158">
        <f t="shared" si="1510"/>
        <v>3.0260058614556216</v>
      </c>
      <c r="R460" s="158">
        <f t="shared" si="1510"/>
        <v>3.3215059503249913</v>
      </c>
      <c r="S460" s="158">
        <f t="shared" si="1510"/>
        <v>2.9619816579849974</v>
      </c>
      <c r="T460" s="158">
        <f t="shared" si="1510"/>
        <v>2.3654292181624661</v>
      </c>
      <c r="U460" s="158">
        <f t="shared" si="1510"/>
        <v>2.6938956981494835</v>
      </c>
      <c r="V460" s="158">
        <f t="shared" si="1510"/>
        <v>2.8823923521103709</v>
      </c>
      <c r="W460" s="158">
        <f t="shared" si="1493"/>
        <v>3.7525936812983232</v>
      </c>
      <c r="X460" s="158">
        <f t="shared" si="1507"/>
        <v>4.2580353247256912</v>
      </c>
      <c r="Y460" s="180">
        <f t="shared" si="1507"/>
        <v>4.1407565263718702</v>
      </c>
      <c r="Z460" s="181"/>
      <c r="AA460" s="147"/>
      <c r="AB460" s="127"/>
    </row>
    <row r="461" spans="1:28" x14ac:dyDescent="0.25">
      <c r="A461" s="133" t="s">
        <v>4</v>
      </c>
      <c r="B461" s="158">
        <f t="shared" ref="B461:F461" si="1511">+B300/B139</f>
        <v>2.9476925807704659</v>
      </c>
      <c r="C461" s="158">
        <f t="shared" si="1511"/>
        <v>3.1191596992903814</v>
      </c>
      <c r="D461" s="158">
        <f t="shared" si="1511"/>
        <v>3.0497244048317107</v>
      </c>
      <c r="E461" s="158">
        <f t="shared" si="1511"/>
        <v>3.282984323149102</v>
      </c>
      <c r="F461" s="158">
        <f t="shared" si="1511"/>
        <v>2.644823190595345</v>
      </c>
      <c r="G461" s="158">
        <f t="shared" si="1508"/>
        <v>3.2424161392875184</v>
      </c>
      <c r="H461" s="158">
        <f t="shared" ref="H461" si="1512">+H300/H139</f>
        <v>3.6348076422356863</v>
      </c>
      <c r="I461" s="158">
        <f t="shared" si="1496"/>
        <v>4.0168130965172875</v>
      </c>
      <c r="J461" s="158">
        <f t="shared" si="1509"/>
        <v>4.8760763046477331</v>
      </c>
      <c r="K461" s="180">
        <f t="shared" si="1497"/>
        <v>3.7930454290521594</v>
      </c>
      <c r="L461" s="181"/>
      <c r="M461" s="127"/>
      <c r="N461" s="2"/>
      <c r="O461" s="133" t="s">
        <v>4</v>
      </c>
      <c r="P461" s="158">
        <f t="shared" ref="P461:V461" si="1513">+P300/P139</f>
        <v>2.8856723278321197</v>
      </c>
      <c r="Q461" s="158">
        <f t="shared" si="1513"/>
        <v>3.040512900381557</v>
      </c>
      <c r="R461" s="158">
        <f t="shared" si="1513"/>
        <v>3.3106765562521594</v>
      </c>
      <c r="S461" s="158">
        <f t="shared" si="1513"/>
        <v>2.9843818484247091</v>
      </c>
      <c r="T461" s="158">
        <f t="shared" si="1513"/>
        <v>2.3191912268677179</v>
      </c>
      <c r="U461" s="158">
        <f t="shared" si="1513"/>
        <v>2.7443144859411626</v>
      </c>
      <c r="V461" s="158">
        <f t="shared" si="1513"/>
        <v>2.8910771559186252</v>
      </c>
      <c r="W461" s="158">
        <f t="shared" si="1493"/>
        <v>3.779819351087411</v>
      </c>
      <c r="X461" s="158">
        <f t="shared" si="1507"/>
        <v>4.3461060838673502</v>
      </c>
      <c r="Y461" s="180">
        <f t="shared" si="1507"/>
        <v>4.0233809732858568</v>
      </c>
      <c r="Z461" s="181"/>
      <c r="AA461" s="147"/>
      <c r="AB461" s="127"/>
    </row>
    <row r="462" spans="1:28" x14ac:dyDescent="0.25">
      <c r="A462" s="133" t="s">
        <v>5</v>
      </c>
      <c r="B462" s="158">
        <f t="shared" ref="B462:F462" si="1514">+B301/B140</f>
        <v>2.8893867908108479</v>
      </c>
      <c r="C462" s="158">
        <f t="shared" si="1514"/>
        <v>3.1975928806384983</v>
      </c>
      <c r="D462" s="158">
        <f t="shared" si="1514"/>
        <v>3.4763042391243957</v>
      </c>
      <c r="E462" s="158">
        <f t="shared" si="1514"/>
        <v>2.7412059092440209</v>
      </c>
      <c r="F462" s="158">
        <f t="shared" si="1514"/>
        <v>2.2367211440245152</v>
      </c>
      <c r="G462" s="158">
        <f t="shared" si="1508"/>
        <v>2.4314949705168227</v>
      </c>
      <c r="H462" s="158">
        <f t="shared" ref="H462" si="1515">+H301/H140</f>
        <v>3.3622702459435305</v>
      </c>
      <c r="I462" s="158">
        <f t="shared" si="1496"/>
        <v>3.8562271062271063</v>
      </c>
      <c r="J462" s="158">
        <f t="shared" si="1509"/>
        <v>4.5289877781259795</v>
      </c>
      <c r="K462" s="180">
        <f t="shared" si="1497"/>
        <v>5.2965363439960971</v>
      </c>
      <c r="L462" s="181"/>
      <c r="M462" s="127"/>
      <c r="N462" s="2"/>
      <c r="O462" s="133" t="s">
        <v>5</v>
      </c>
      <c r="P462" s="158">
        <f t="shared" ref="P462:V462" si="1516">+P301/P140</f>
        <v>2.893499026325804</v>
      </c>
      <c r="Q462" s="158">
        <f t="shared" si="1516"/>
        <v>3.0753080976029694</v>
      </c>
      <c r="R462" s="158">
        <f t="shared" si="1516"/>
        <v>3.3430769758143684</v>
      </c>
      <c r="S462" s="158">
        <f t="shared" si="1516"/>
        <v>2.9097891352210956</v>
      </c>
      <c r="T462" s="158">
        <f t="shared" si="1516"/>
        <v>2.2714783895170667</v>
      </c>
      <c r="U462" s="158">
        <f t="shared" si="1516"/>
        <v>2.7620613954581166</v>
      </c>
      <c r="V462" s="158">
        <f t="shared" si="1516"/>
        <v>2.9829167481712422</v>
      </c>
      <c r="W462" s="158">
        <f t="shared" si="1493"/>
        <v>3.8416252683763075</v>
      </c>
      <c r="X462" s="158">
        <f t="shared" si="1507"/>
        <v>4.4197249194437829</v>
      </c>
      <c r="Y462" s="180">
        <f t="shared" si="1507"/>
        <v>4.079156711480949</v>
      </c>
      <c r="Z462" s="181"/>
      <c r="AA462" s="147"/>
      <c r="AB462" s="127"/>
    </row>
    <row r="463" spans="1:28" x14ac:dyDescent="0.25">
      <c r="A463" s="133" t="s">
        <v>6</v>
      </c>
      <c r="B463" s="158">
        <f t="shared" ref="B463:F463" si="1517">+B302/B141</f>
        <v>2.9692543666193614</v>
      </c>
      <c r="C463" s="158">
        <f t="shared" si="1517"/>
        <v>3.6257950381197088</v>
      </c>
      <c r="D463" s="158">
        <f t="shared" si="1517"/>
        <v>3.3444658531363731</v>
      </c>
      <c r="E463" s="158">
        <f t="shared" si="1517"/>
        <v>3.120990734141126</v>
      </c>
      <c r="F463" s="158">
        <f t="shared" si="1517"/>
        <v>2.3843796764768759</v>
      </c>
      <c r="G463" s="158">
        <f t="shared" si="1508"/>
        <v>2.9890718344747191</v>
      </c>
      <c r="H463" s="158">
        <f t="shared" ref="H463" si="1518">+H302/H141</f>
        <v>3.1185228619662229</v>
      </c>
      <c r="I463" s="158">
        <f t="shared" si="1496"/>
        <v>4.1401114066342153</v>
      </c>
      <c r="J463" s="158">
        <f t="shared" si="1509"/>
        <v>4.15633758953597</v>
      </c>
      <c r="K463" s="180">
        <f t="shared" si="1497"/>
        <v>4.0678147969311658</v>
      </c>
      <c r="L463" s="181"/>
      <c r="M463" s="127"/>
      <c r="N463" s="2"/>
      <c r="O463" s="133" t="s">
        <v>6</v>
      </c>
      <c r="P463" s="158">
        <f t="shared" ref="P463:V463" si="1519">+P302/P141</f>
        <v>2.8880734594976669</v>
      </c>
      <c r="Q463" s="158">
        <f t="shared" si="1519"/>
        <v>3.1233493438467335</v>
      </c>
      <c r="R463" s="158">
        <f t="shared" si="1519"/>
        <v>3.3222363318117858</v>
      </c>
      <c r="S463" s="158">
        <f t="shared" si="1519"/>
        <v>2.895243369374116</v>
      </c>
      <c r="T463" s="158">
        <f t="shared" si="1519"/>
        <v>2.2400093197259472</v>
      </c>
      <c r="U463" s="158">
        <f t="shared" si="1519"/>
        <v>2.8211659801453548</v>
      </c>
      <c r="V463" s="158">
        <f t="shared" si="1519"/>
        <v>2.9941686417282929</v>
      </c>
      <c r="W463" s="158">
        <f t="shared" si="1493"/>
        <v>3.9695414989515765</v>
      </c>
      <c r="X463" s="158">
        <f t="shared" si="1507"/>
        <v>4.4271420051686432</v>
      </c>
      <c r="Y463" s="180">
        <f t="shared" si="1507"/>
        <v>4.0713365357140932</v>
      </c>
      <c r="Z463" s="181"/>
      <c r="AA463" s="147"/>
      <c r="AB463" s="127"/>
    </row>
    <row r="464" spans="1:28" x14ac:dyDescent="0.25">
      <c r="A464" s="133" t="s">
        <v>7</v>
      </c>
      <c r="B464" s="158">
        <f t="shared" ref="B464:F464" si="1520">+B303/B142</f>
        <v>2.858812497965372</v>
      </c>
      <c r="C464" s="158">
        <f t="shared" si="1520"/>
        <v>3.4265659895777945</v>
      </c>
      <c r="D464" s="158">
        <f t="shared" si="1520"/>
        <v>2.9448928387896376</v>
      </c>
      <c r="E464" s="158">
        <f t="shared" si="1520"/>
        <v>2.2691412966521693</v>
      </c>
      <c r="F464" s="158">
        <f t="shared" si="1520"/>
        <v>2.6426048961513136</v>
      </c>
      <c r="G464" s="158">
        <f t="shared" si="1508"/>
        <v>2.6836771128017802</v>
      </c>
      <c r="H464" s="158">
        <f t="shared" ref="H464:H466" si="1521">+H303/H142</f>
        <v>3.3793438519784527</v>
      </c>
      <c r="I464" s="158">
        <f t="shared" si="1496"/>
        <v>4.1249634182031016</v>
      </c>
      <c r="J464" s="158">
        <f t="shared" si="1509"/>
        <v>3.5787526427061311</v>
      </c>
      <c r="K464" s="180">
        <f t="shared" si="1497"/>
        <v>4.3560659433563478</v>
      </c>
      <c r="L464" s="181"/>
      <c r="M464" s="127"/>
      <c r="N464" s="2"/>
      <c r="O464" s="133" t="s">
        <v>7</v>
      </c>
      <c r="P464" s="158">
        <f t="shared" ref="P464:V464" si="1522">+P303/P142</f>
        <v>2.8633721699307473</v>
      </c>
      <c r="Q464" s="158">
        <f t="shared" si="1522"/>
        <v>3.1750742709145139</v>
      </c>
      <c r="R464" s="158">
        <f t="shared" si="1522"/>
        <v>3.2748272015096251</v>
      </c>
      <c r="S464" s="158">
        <f t="shared" si="1522"/>
        <v>2.8254763471289692</v>
      </c>
      <c r="T464" s="158">
        <f t="shared" si="1522"/>
        <v>2.2674153047469447</v>
      </c>
      <c r="U464" s="158">
        <f t="shared" si="1522"/>
        <v>2.8235448529994449</v>
      </c>
      <c r="V464" s="158">
        <f t="shared" si="1522"/>
        <v>3.0549304976326921</v>
      </c>
      <c r="W464" s="158">
        <f t="shared" si="1493"/>
        <v>4.0492166104220955</v>
      </c>
      <c r="X464" s="158">
        <f t="shared" si="1507"/>
        <v>4.3631670458936167</v>
      </c>
      <c r="Y464" s="180">
        <f t="shared" si="1507"/>
        <v>4.1452525710745141</v>
      </c>
      <c r="Z464" s="181"/>
      <c r="AA464" s="147"/>
      <c r="AB464" s="127"/>
    </row>
    <row r="465" spans="1:28" x14ac:dyDescent="0.25">
      <c r="A465" s="133" t="s">
        <v>8</v>
      </c>
      <c r="B465" s="158">
        <f t="shared" ref="B465:F465" si="1523">+B304/B143</f>
        <v>3.3068598000082301</v>
      </c>
      <c r="C465" s="158">
        <f t="shared" si="1523"/>
        <v>3.432883880056349</v>
      </c>
      <c r="D465" s="158">
        <f t="shared" si="1523"/>
        <v>2.9429308669280516</v>
      </c>
      <c r="E465" s="158">
        <f t="shared" si="1523"/>
        <v>2.7843472848918625</v>
      </c>
      <c r="F465" s="158">
        <f t="shared" si="1523"/>
        <v>2.9610572687224668</v>
      </c>
      <c r="G465" s="158">
        <f t="shared" si="1508"/>
        <v>3.1417558591733488</v>
      </c>
      <c r="H465" s="158">
        <f t="shared" si="1521"/>
        <v>3.0139230139230144</v>
      </c>
      <c r="I465" s="158">
        <f t="shared" si="1496"/>
        <v>3.7491095597663486</v>
      </c>
      <c r="J465" s="158">
        <f t="shared" si="1509"/>
        <v>4.0598177736696162</v>
      </c>
      <c r="K465" s="180">
        <f t="shared" si="1497"/>
        <v>3.1982475355969333</v>
      </c>
      <c r="L465" s="181"/>
      <c r="M465" s="127"/>
      <c r="N465" s="2"/>
      <c r="O465" s="133" t="s">
        <v>8</v>
      </c>
      <c r="P465" s="158">
        <f t="shared" ref="P465:V465" si="1524">+P304/P143</f>
        <v>2.9045796775191932</v>
      </c>
      <c r="Q465" s="158">
        <f t="shared" si="1524"/>
        <v>3.1844428453586531</v>
      </c>
      <c r="R465" s="158">
        <f t="shared" si="1524"/>
        <v>3.2329625425652666</v>
      </c>
      <c r="S465" s="158">
        <f t="shared" si="1524"/>
        <v>2.8132880957469539</v>
      </c>
      <c r="T465" s="158">
        <f t="shared" si="1524"/>
        <v>2.2815749022109406</v>
      </c>
      <c r="U465" s="158">
        <f t="shared" si="1524"/>
        <v>2.8367573982051471</v>
      </c>
      <c r="V465" s="158">
        <f t="shared" si="1524"/>
        <v>3.0448655482109723</v>
      </c>
      <c r="W465" s="158">
        <f t="shared" si="1493"/>
        <v>4.1339195363978662</v>
      </c>
      <c r="X465" s="158">
        <f t="shared" si="1507"/>
        <v>4.3846424684719292</v>
      </c>
      <c r="Y465" s="180">
        <f t="shared" ref="Y465" si="1525">+Y304/Y143</f>
        <v>4.0712503312428234</v>
      </c>
      <c r="Z465" s="181"/>
      <c r="AA465" s="147"/>
      <c r="AB465" s="127"/>
    </row>
    <row r="466" spans="1:28" x14ac:dyDescent="0.25">
      <c r="A466" s="133" t="s">
        <v>9</v>
      </c>
      <c r="B466" s="158">
        <f t="shared" ref="B466:F466" si="1526">+B305/B144</f>
        <v>2.9940139136062127</v>
      </c>
      <c r="C466" s="158">
        <f t="shared" si="1526"/>
        <v>3.3344814389590507</v>
      </c>
      <c r="D466" s="158">
        <f t="shared" si="1526"/>
        <v>3.1109287472794089</v>
      </c>
      <c r="E466" s="158">
        <f t="shared" si="1526"/>
        <v>2.4677681214783687</v>
      </c>
      <c r="F466" s="158">
        <f t="shared" si="1526"/>
        <v>2.5383251966790015</v>
      </c>
      <c r="G466" s="158">
        <f t="shared" si="1508"/>
        <v>2.3936698927543811</v>
      </c>
      <c r="H466" s="158">
        <f t="shared" si="1521"/>
        <v>4.0709363343238287</v>
      </c>
      <c r="I466" s="158">
        <f t="shared" si="1496"/>
        <v>4.0851189161328323</v>
      </c>
      <c r="J466" s="158">
        <f t="shared" si="1509"/>
        <v>3.8150466372115854</v>
      </c>
      <c r="K466" s="180">
        <f t="shared" si="1497"/>
        <v>4.551407077180273</v>
      </c>
      <c r="L466" s="181"/>
      <c r="M466" s="127"/>
      <c r="N466" s="2"/>
      <c r="O466" s="133" t="s">
        <v>9</v>
      </c>
      <c r="P466" s="158">
        <f t="shared" ref="P466:V466" si="1527">+P305/P144</f>
        <v>2.9157217619954579</v>
      </c>
      <c r="Q466" s="158">
        <f t="shared" si="1527"/>
        <v>3.213532411513941</v>
      </c>
      <c r="R466" s="158">
        <f t="shared" si="1527"/>
        <v>3.2146855588192809</v>
      </c>
      <c r="S466" s="158">
        <f t="shared" si="1527"/>
        <v>2.7624660450191416</v>
      </c>
      <c r="T466" s="158">
        <f t="shared" si="1527"/>
        <v>2.286899528556392</v>
      </c>
      <c r="U466" s="158">
        <f t="shared" si="1527"/>
        <v>2.8188746617433216</v>
      </c>
      <c r="V466" s="158">
        <f t="shared" si="1527"/>
        <v>3.1763306569422296</v>
      </c>
      <c r="W466" s="158">
        <f t="shared" si="1493"/>
        <v>4.1355724426466791</v>
      </c>
      <c r="X466" s="158">
        <f t="shared" si="1507"/>
        <v>4.3572228620107589</v>
      </c>
      <c r="Y466" s="180">
        <f t="shared" ref="Y466" si="1528">+Y305/Y144</f>
        <v>4.1330163619723663</v>
      </c>
      <c r="Z466" s="181"/>
      <c r="AA466" s="147"/>
      <c r="AB466" s="127"/>
    </row>
    <row r="467" spans="1:28" ht="25.5" x14ac:dyDescent="0.25">
      <c r="A467" s="134" t="s">
        <v>13</v>
      </c>
      <c r="B467" s="182">
        <f t="shared" ref="B467:F467" si="1529">+B306/B145</f>
        <v>2.9157217619954587</v>
      </c>
      <c r="C467" s="182">
        <f t="shared" si="1529"/>
        <v>3.213532411513941</v>
      </c>
      <c r="D467" s="182">
        <f t="shared" si="1529"/>
        <v>3.2146855588192809</v>
      </c>
      <c r="E467" s="182">
        <f t="shared" si="1529"/>
        <v>2.7624660450191416</v>
      </c>
      <c r="F467" s="182">
        <f t="shared" si="1529"/>
        <v>2.286899528556392</v>
      </c>
      <c r="G467" s="182">
        <f t="shared" si="1508"/>
        <v>2.8188746617433216</v>
      </c>
      <c r="H467" s="182">
        <f t="shared" ref="H467" si="1530">+H306/H145</f>
        <v>3.1763306569422296</v>
      </c>
      <c r="I467" s="182">
        <f t="shared" ref="I467:J467" si="1531">+I306/I145</f>
        <v>4.1355724426466791</v>
      </c>
      <c r="J467" s="182">
        <f t="shared" si="1531"/>
        <v>4.3572228620107589</v>
      </c>
      <c r="K467" s="183">
        <f t="shared" ref="K467" si="1532">+K306/K145</f>
        <v>4.1330163619723663</v>
      </c>
      <c r="L467" s="183"/>
      <c r="M467" s="137"/>
      <c r="N467" s="3"/>
      <c r="O467" s="134" t="s">
        <v>14</v>
      </c>
      <c r="P467" s="182">
        <f t="shared" ref="P467:X467" si="1533">+P306/P145</f>
        <v>2.8980664140010464</v>
      </c>
      <c r="Q467" s="182">
        <f t="shared" si="1533"/>
        <v>3.0431763379360488</v>
      </c>
      <c r="R467" s="182">
        <f t="shared" si="1533"/>
        <v>3.286473611396262</v>
      </c>
      <c r="S467" s="182">
        <f t="shared" si="1533"/>
        <v>2.9511116555007124</v>
      </c>
      <c r="T467" s="182">
        <f t="shared" si="1533"/>
        <v>2.4137910032774719</v>
      </c>
      <c r="U467" s="182">
        <f t="shared" si="1533"/>
        <v>2.6130182815712519</v>
      </c>
      <c r="V467" s="182">
        <f t="shared" si="1533"/>
        <v>2.9289451921592162</v>
      </c>
      <c r="W467" s="182">
        <f t="shared" si="1533"/>
        <v>3.7038681887939613</v>
      </c>
      <c r="X467" s="182">
        <f t="shared" si="1533"/>
        <v>4.3117142769473507</v>
      </c>
      <c r="Y467" s="183">
        <f t="shared" ref="Y467:Z467" si="1534">+Y306/Y145</f>
        <v>4.2165469013506378</v>
      </c>
      <c r="Z467" s="183">
        <f t="shared" si="1534"/>
        <v>4.1215835552820135</v>
      </c>
      <c r="AA467" s="149">
        <f>+Z467/Y467-1</f>
        <v>-2.2521591314021872E-2</v>
      </c>
      <c r="AB467" s="156">
        <f>+POWER(Z467/U467,0.2)-1</f>
        <v>9.5429247099403147E-2</v>
      </c>
    </row>
    <row r="468" spans="1:28" ht="25.5" x14ac:dyDescent="0.25">
      <c r="A468" s="135" t="s">
        <v>15</v>
      </c>
      <c r="B468" s="138">
        <f>+B467/B$485</f>
        <v>0.84146908457248826</v>
      </c>
      <c r="C468" s="138">
        <f t="shared" ref="C468" si="1535">+C467/C$485</f>
        <v>0.85192929753741675</v>
      </c>
      <c r="D468" s="138">
        <f t="shared" ref="D468" si="1536">+D467/D$485</f>
        <v>0.8450017035287043</v>
      </c>
      <c r="E468" s="138">
        <f t="shared" ref="E468" si="1537">+E467/E$485</f>
        <v>0.81237191807591669</v>
      </c>
      <c r="F468" s="138">
        <f t="shared" ref="F468:G468" si="1538">+F467/F$485</f>
        <v>0.83171434782729992</v>
      </c>
      <c r="G468" s="138">
        <f t="shared" si="1538"/>
        <v>0.92157576808931807</v>
      </c>
      <c r="H468" s="138">
        <f t="shared" ref="H468" si="1539">+H467/H$485</f>
        <v>0.97778591674099435</v>
      </c>
      <c r="I468" s="138">
        <f t="shared" ref="I468:J468" si="1540">+I467/I$485</f>
        <v>1.1700097131550526</v>
      </c>
      <c r="J468" s="138">
        <f t="shared" si="1540"/>
        <v>1.2272004707366497</v>
      </c>
      <c r="K468" s="139">
        <f t="shared" ref="K468" si="1541">+K467/K$485</f>
        <v>1.1533919667284238</v>
      </c>
      <c r="L468" s="139"/>
      <c r="M468" s="140"/>
      <c r="N468" s="3"/>
      <c r="O468" s="135" t="s">
        <v>15</v>
      </c>
      <c r="P468" s="138">
        <f t="shared" ref="P468" si="1542">+P467/P$485</f>
        <v>0.85006823716055957</v>
      </c>
      <c r="Q468" s="138">
        <f t="shared" ref="Q468" si="1543">+Q467/Q$485</f>
        <v>0.84162476690794186</v>
      </c>
      <c r="R468" s="138">
        <f t="shared" ref="R468" si="1544">+R467/R$485</f>
        <v>0.85161353934255302</v>
      </c>
      <c r="S468" s="138">
        <f t="shared" ref="S468" si="1545">+S467/S$485</f>
        <v>0.82205765552063415</v>
      </c>
      <c r="T468" s="138">
        <f t="shared" ref="T468:X468" si="1546">+T467/T$485</f>
        <v>0.80407540162032509</v>
      </c>
      <c r="U468" s="138">
        <f t="shared" si="1546"/>
        <v>0.90180013519387847</v>
      </c>
      <c r="V468" s="138">
        <f t="shared" si="1546"/>
        <v>0.93084415447546931</v>
      </c>
      <c r="W468" s="138">
        <f t="shared" si="1546"/>
        <v>1.0878914501200265</v>
      </c>
      <c r="X468" s="138">
        <f t="shared" si="1546"/>
        <v>1.2164841061271179</v>
      </c>
      <c r="Y468" s="139">
        <f t="shared" ref="Y468:Z468" si="1547">+Y467/Y$485</f>
        <v>1.180033351007882</v>
      </c>
      <c r="Z468" s="139">
        <f t="shared" si="1547"/>
        <v>1.1590321046881269</v>
      </c>
      <c r="AA468" s="148"/>
      <c r="AB468" s="140"/>
    </row>
    <row r="469" spans="1:28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548">+D467/C467-1</f>
        <v>3.5884103773420328E-4</v>
      </c>
      <c r="E469" s="142">
        <f t="shared" ref="E469" si="1549">+E467/D467-1</f>
        <v>-0.14067301623311323</v>
      </c>
      <c r="F469" s="142">
        <f t="shared" ref="F469:K469" si="1550">+F467/E467-1</f>
        <v>-0.17215289118945687</v>
      </c>
      <c r="G469" s="142">
        <f t="shared" si="1550"/>
        <v>0.23261849790259026</v>
      </c>
      <c r="H469" s="142">
        <f t="shared" si="1550"/>
        <v>0.1268080486337908</v>
      </c>
      <c r="I469" s="142">
        <f t="shared" si="1550"/>
        <v>0.3019968288276027</v>
      </c>
      <c r="J469" s="142">
        <f t="shared" si="1550"/>
        <v>5.3596067397680081E-2</v>
      </c>
      <c r="K469" s="143">
        <f t="shared" si="1550"/>
        <v>-5.1456284688391252E-2</v>
      </c>
      <c r="L469" s="143"/>
      <c r="M469" s="145"/>
      <c r="N469" s="2"/>
      <c r="O469" s="136" t="s">
        <v>12</v>
      </c>
      <c r="P469" s="141"/>
      <c r="Q469" s="142">
        <f>+Q467/P467-1</f>
        <v>5.0071290027706716E-2</v>
      </c>
      <c r="R469" s="142">
        <f t="shared" ref="R469" si="1551">+R467/Q467-1</f>
        <v>7.994846385576948E-2</v>
      </c>
      <c r="S469" s="142">
        <f t="shared" ref="S469" si="1552">+S467/R467-1</f>
        <v>-0.10204310015837026</v>
      </c>
      <c r="T469" s="142">
        <f t="shared" ref="T469" si="1553">+T467/S467-1</f>
        <v>-0.18207398260303165</v>
      </c>
      <c r="U469" s="142">
        <f t="shared" ref="U469" si="1554">+U467/T467-1</f>
        <v>8.2537087106243634E-2</v>
      </c>
      <c r="V469" s="142">
        <f t="shared" ref="V469" si="1555">+V467/U467-1</f>
        <v>0.1209049752219844</v>
      </c>
      <c r="W469" s="142">
        <f t="shared" ref="W469" si="1556">+W467/V467-1</f>
        <v>0.26457408582079767</v>
      </c>
      <c r="X469" s="142">
        <f t="shared" ref="X469:Z469" si="1557">+X467/W467-1</f>
        <v>0.16411115546509603</v>
      </c>
      <c r="Y469" s="143">
        <f t="shared" si="1557"/>
        <v>-2.2071818651232644E-2</v>
      </c>
      <c r="Z469" s="143">
        <f t="shared" si="1557"/>
        <v>-2.2521591314021872E-2</v>
      </c>
      <c r="AA469" s="144"/>
      <c r="AB469" s="145"/>
    </row>
    <row r="470" spans="1:2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8" ht="15.75" thickBot="1" x14ac:dyDescent="0.3">
      <c r="A471" s="288" t="s">
        <v>98</v>
      </c>
      <c r="B471" s="289"/>
      <c r="C471" s="289"/>
      <c r="D471" s="289"/>
      <c r="E471" s="289"/>
      <c r="F471" s="289"/>
      <c r="G471" s="289"/>
      <c r="H471" s="289"/>
      <c r="I471" s="289"/>
      <c r="J471" s="289"/>
      <c r="K471" s="289"/>
      <c r="L471" s="289"/>
      <c r="M471" s="290"/>
      <c r="N471" s="2"/>
      <c r="O471" s="288" t="s">
        <v>99</v>
      </c>
      <c r="P471" s="289"/>
      <c r="Q471" s="28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90"/>
    </row>
    <row r="472" spans="1:28" ht="38.25" x14ac:dyDescent="0.25">
      <c r="A472" s="128"/>
      <c r="B472" s="129">
        <v>2016</v>
      </c>
      <c r="C472" s="129">
        <f>+B472+1</f>
        <v>2017</v>
      </c>
      <c r="D472" s="129">
        <f t="shared" ref="D472" si="1558">+C472+1</f>
        <v>2018</v>
      </c>
      <c r="E472" s="129">
        <f t="shared" ref="E472" si="1559">+D472+1</f>
        <v>2019</v>
      </c>
      <c r="F472" s="129">
        <f t="shared" ref="F472" si="1560">+E472+1</f>
        <v>2020</v>
      </c>
      <c r="G472" s="129">
        <f t="shared" ref="G472" si="1561">+F472+1</f>
        <v>2021</v>
      </c>
      <c r="H472" s="129">
        <v>2022</v>
      </c>
      <c r="I472" s="129">
        <v>2023</v>
      </c>
      <c r="J472" s="129">
        <v>2024</v>
      </c>
      <c r="K472" s="130">
        <v>2025</v>
      </c>
      <c r="L472" s="131">
        <v>2026</v>
      </c>
      <c r="M472" s="132" t="s">
        <v>16</v>
      </c>
      <c r="N472" s="2"/>
      <c r="O472" s="128"/>
      <c r="P472" s="129">
        <v>2016</v>
      </c>
      <c r="Q472" s="129">
        <f>+P472+1</f>
        <v>2017</v>
      </c>
      <c r="R472" s="129">
        <f t="shared" ref="R472" si="1562">+Q472+1</f>
        <v>2018</v>
      </c>
      <c r="S472" s="129">
        <f t="shared" ref="S472" si="1563">+R472+1</f>
        <v>2019</v>
      </c>
      <c r="T472" s="129">
        <f t="shared" ref="T472" si="1564">+S472+1</f>
        <v>2020</v>
      </c>
      <c r="U472" s="129">
        <f t="shared" ref="U472" si="1565">+T472+1</f>
        <v>2021</v>
      </c>
      <c r="V472" s="129">
        <v>2022</v>
      </c>
      <c r="W472" s="129">
        <v>2023</v>
      </c>
      <c r="X472" s="129">
        <v>2024</v>
      </c>
      <c r="Y472" s="130">
        <v>2025</v>
      </c>
      <c r="Z472" s="131">
        <v>2026</v>
      </c>
      <c r="AA472" s="146" t="s">
        <v>16</v>
      </c>
      <c r="AB472" s="132" t="s">
        <v>21</v>
      </c>
    </row>
    <row r="473" spans="1:28" x14ac:dyDescent="0.25">
      <c r="A473" s="133" t="s">
        <v>10</v>
      </c>
      <c r="B473" s="158">
        <f>+B312/B151</f>
        <v>3.0569093015356459</v>
      </c>
      <c r="C473" s="158">
        <f t="shared" ref="C473:H475" si="1566">+C312/C151</f>
        <v>3.2503121134211623</v>
      </c>
      <c r="D473" s="158">
        <f t="shared" si="1566"/>
        <v>3.8530159565141151</v>
      </c>
      <c r="E473" s="158">
        <f t="shared" si="1566"/>
        <v>3.3188884100154095</v>
      </c>
      <c r="F473" s="158">
        <f t="shared" si="1566"/>
        <v>2.7543138619263829</v>
      </c>
      <c r="G473" s="158">
        <f t="shared" si="1566"/>
        <v>2.8243302477889798</v>
      </c>
      <c r="H473" s="158">
        <f t="shared" si="1566"/>
        <v>2.9100175659961898</v>
      </c>
      <c r="I473" s="158">
        <f t="shared" ref="I473:J473" si="1567">+I312/I151</f>
        <v>3.4207961296289708</v>
      </c>
      <c r="J473" s="158">
        <f t="shared" si="1567"/>
        <v>3.2663886301980001</v>
      </c>
      <c r="K473" s="180">
        <f t="shared" ref="K473:L476" si="1568">+K312/K151</f>
        <v>3.4060305017656871</v>
      </c>
      <c r="L473" s="181">
        <f t="shared" si="1568"/>
        <v>3.3648161019127687</v>
      </c>
      <c r="M473" s="127">
        <f>+L473/K473-1</f>
        <v>-1.2100420073030138E-2</v>
      </c>
      <c r="N473" s="2"/>
      <c r="O473" s="133" t="s">
        <v>10</v>
      </c>
      <c r="P473" s="158">
        <f>+P312/P151</f>
        <v>3.349832654635895</v>
      </c>
      <c r="Q473" s="158">
        <f t="shared" ref="Q473:X473" si="1569">+Q312/Q151</f>
        <v>3.4788410469416493</v>
      </c>
      <c r="R473" s="158">
        <f t="shared" si="1569"/>
        <v>3.8254850457777003</v>
      </c>
      <c r="S473" s="158">
        <f t="shared" si="1569"/>
        <v>3.7592523812133285</v>
      </c>
      <c r="T473" s="158">
        <f t="shared" si="1569"/>
        <v>3.3470233969728773</v>
      </c>
      <c r="U473" s="158">
        <f t="shared" si="1569"/>
        <v>2.754855147085522</v>
      </c>
      <c r="V473" s="158">
        <f t="shared" si="1569"/>
        <v>3.0668512922974895</v>
      </c>
      <c r="W473" s="158">
        <f t="shared" si="1569"/>
        <v>3.282957449725258</v>
      </c>
      <c r="X473" s="158">
        <f t="shared" si="1569"/>
        <v>3.5250596484980221</v>
      </c>
      <c r="Y473" s="180">
        <f t="shared" ref="Y473:Z473" si="1570">+Y312/Y151</f>
        <v>3.5616943886469157</v>
      </c>
      <c r="Z473" s="181">
        <f t="shared" si="1570"/>
        <v>3.5805281710600227</v>
      </c>
      <c r="AA473" s="147">
        <f>+Z473/Y473-1</f>
        <v>5.2878715459532266E-3</v>
      </c>
      <c r="AB473" s="127">
        <f>+POWER(Z473/U473,0.2)-1</f>
        <v>5.3827834671263286E-2</v>
      </c>
    </row>
    <row r="474" spans="1:28" x14ac:dyDescent="0.25">
      <c r="A474" s="133" t="s">
        <v>11</v>
      </c>
      <c r="B474" s="158">
        <f t="shared" ref="B474:G474" si="1571">+B313/B152</f>
        <v>3.2250881003350749</v>
      </c>
      <c r="C474" s="158">
        <f t="shared" si="1571"/>
        <v>3.6124982402093528</v>
      </c>
      <c r="D474" s="158">
        <f t="shared" si="1571"/>
        <v>3.8384550847520544</v>
      </c>
      <c r="E474" s="158">
        <f t="shared" si="1571"/>
        <v>3.4574206728904295</v>
      </c>
      <c r="F474" s="158">
        <f t="shared" si="1571"/>
        <v>2.8110514556307731</v>
      </c>
      <c r="G474" s="158">
        <f t="shared" si="1571"/>
        <v>2.9187492442258858</v>
      </c>
      <c r="H474" s="158">
        <f t="shared" si="1566"/>
        <v>3.1860995361270543</v>
      </c>
      <c r="I474" s="158">
        <f t="shared" ref="I474:J484" si="1572">+I313/I152</f>
        <v>3.3264406382895713</v>
      </c>
      <c r="J474" s="158">
        <f t="shared" si="1572"/>
        <v>3.4608945774422817</v>
      </c>
      <c r="K474" s="180">
        <f t="shared" ref="K474:K484" si="1573">+K313/K152</f>
        <v>3.5701809157228328</v>
      </c>
      <c r="L474" s="181">
        <f t="shared" si="1568"/>
        <v>3.3029027541020692</v>
      </c>
      <c r="M474" s="127">
        <f>+L474/K474-1</f>
        <v>-7.4864038526363919E-2</v>
      </c>
      <c r="N474" s="2"/>
      <c r="O474" s="133" t="s">
        <v>11</v>
      </c>
      <c r="P474" s="158">
        <f t="shared" ref="P474:X484" si="1574">+P313/P152</f>
        <v>3.3414272313098046</v>
      </c>
      <c r="Q474" s="158">
        <f t="shared" si="1574"/>
        <v>3.5063194909069586</v>
      </c>
      <c r="R474" s="158">
        <f t="shared" si="1574"/>
        <v>3.8396819235109163</v>
      </c>
      <c r="S474" s="158">
        <f t="shared" si="1574"/>
        <v>3.7304434877259922</v>
      </c>
      <c r="T474" s="158">
        <f t="shared" si="1574"/>
        <v>3.2949747434914509</v>
      </c>
      <c r="U474" s="158">
        <f t="shared" si="1574"/>
        <v>2.7634525966345689</v>
      </c>
      <c r="V474" s="158">
        <f t="shared" si="1574"/>
        <v>3.0866260337724283</v>
      </c>
      <c r="W474" s="158">
        <f t="shared" si="1574"/>
        <v>3.2937531756590555</v>
      </c>
      <c r="X474" s="158">
        <f t="shared" si="1574"/>
        <v>3.5345736326655621</v>
      </c>
      <c r="Y474" s="180">
        <f t="shared" ref="Y474:Z476" si="1575">+Y313/Y152</f>
        <v>3.569627054799263</v>
      </c>
      <c r="Z474" s="181">
        <f>+Z313/Z152</f>
        <v>3.5604881148117427</v>
      </c>
      <c r="AA474" s="147">
        <f>+Z474/Y474-1</f>
        <v>-2.5601946217975735E-3</v>
      </c>
      <c r="AB474" s="127">
        <f>+POWER(Z474/U474,0.2)-1</f>
        <v>5.1989740109807281E-2</v>
      </c>
    </row>
    <row r="475" spans="1:28" x14ac:dyDescent="0.25">
      <c r="A475" s="133" t="s">
        <v>0</v>
      </c>
      <c r="B475" s="158">
        <f t="shared" ref="B475:G475" si="1576">+B314/B153</f>
        <v>3.3418130564100341</v>
      </c>
      <c r="C475" s="158">
        <f t="shared" si="1576"/>
        <v>3.8710098610990213</v>
      </c>
      <c r="D475" s="158">
        <f t="shared" si="1576"/>
        <v>3.9976500242874589</v>
      </c>
      <c r="E475" s="158">
        <f t="shared" si="1576"/>
        <v>3.5008802654905256</v>
      </c>
      <c r="F475" s="158">
        <f t="shared" si="1576"/>
        <v>3.1034724863236112</v>
      </c>
      <c r="G475" s="158">
        <f t="shared" si="1576"/>
        <v>2.9276743361636761</v>
      </c>
      <c r="H475" s="158">
        <f t="shared" si="1566"/>
        <v>3.1202328615133212</v>
      </c>
      <c r="I475" s="158">
        <f t="shared" si="1572"/>
        <v>3.434441101359921</v>
      </c>
      <c r="J475" s="158">
        <f t="shared" si="1572"/>
        <v>3.5859369229632909</v>
      </c>
      <c r="K475" s="180">
        <f t="shared" si="1573"/>
        <v>3.6106228817644483</v>
      </c>
      <c r="L475" s="181">
        <f t="shared" si="1568"/>
        <v>3.4837567171470445</v>
      </c>
      <c r="M475" s="127">
        <f>+L475/K475-1</f>
        <v>-3.5136919244085241E-2</v>
      </c>
      <c r="N475" s="2"/>
      <c r="O475" s="133" t="s">
        <v>0</v>
      </c>
      <c r="P475" s="158">
        <f t="shared" ref="P475:V475" si="1577">+P314/P153</f>
        <v>3.3579147895088206</v>
      </c>
      <c r="Q475" s="158">
        <f t="shared" si="1577"/>
        <v>3.5490770058991079</v>
      </c>
      <c r="R475" s="158">
        <f t="shared" si="1577"/>
        <v>3.8495600261040628</v>
      </c>
      <c r="S475" s="158">
        <f t="shared" si="1577"/>
        <v>3.6914079869698391</v>
      </c>
      <c r="T475" s="158">
        <f t="shared" si="1577"/>
        <v>3.2646843817390989</v>
      </c>
      <c r="U475" s="158">
        <f t="shared" si="1577"/>
        <v>2.7562705419464359</v>
      </c>
      <c r="V475" s="158">
        <f t="shared" si="1577"/>
        <v>3.1037950290491501</v>
      </c>
      <c r="W475" s="158">
        <f t="shared" si="1574"/>
        <v>3.3221374073708496</v>
      </c>
      <c r="X475" s="158">
        <f t="shared" si="1574"/>
        <v>3.5486178660943586</v>
      </c>
      <c r="Y475" s="180">
        <f t="shared" si="1575"/>
        <v>3.5714665679601212</v>
      </c>
      <c r="Z475" s="181">
        <f t="shared" si="1575"/>
        <v>3.5496160929872667</v>
      </c>
      <c r="AA475" s="147">
        <f>+Z475/Y475-1</f>
        <v>-6.1180679020984563E-3</v>
      </c>
      <c r="AB475" s="127">
        <f>+POWER(Z475/U475,0.2)-1</f>
        <v>5.1893831246869304E-2</v>
      </c>
    </row>
    <row r="476" spans="1:28" x14ac:dyDescent="0.25">
      <c r="A476" s="133" t="s">
        <v>1</v>
      </c>
      <c r="B476" s="158">
        <f t="shared" ref="B476:H476" si="1578">+B315/B154</f>
        <v>3.5894914710447834</v>
      </c>
      <c r="C476" s="158">
        <f t="shared" si="1578"/>
        <v>3.792632301506881</v>
      </c>
      <c r="D476" s="158">
        <f t="shared" si="1578"/>
        <v>3.8669309874860613</v>
      </c>
      <c r="E476" s="158">
        <f t="shared" si="1578"/>
        <v>3.5235979203160945</v>
      </c>
      <c r="F476" s="158">
        <f t="shared" si="1578"/>
        <v>2.8748514908174805</v>
      </c>
      <c r="G476" s="158">
        <f t="shared" si="1578"/>
        <v>3.0414281681929021</v>
      </c>
      <c r="H476" s="158">
        <f t="shared" si="1578"/>
        <v>2.9695736487040123</v>
      </c>
      <c r="I476" s="158">
        <f t="shared" si="1572"/>
        <v>3.4303467714383329</v>
      </c>
      <c r="J476" s="158">
        <f t="shared" si="1572"/>
        <v>3.4000268486146701</v>
      </c>
      <c r="K476" s="180">
        <f t="shared" si="1573"/>
        <v>3.5544806585914657</v>
      </c>
      <c r="L476" s="181">
        <f t="shared" si="1568"/>
        <v>3.3925252052737185</v>
      </c>
      <c r="M476" s="127">
        <f>+L476/K476-1</f>
        <v>-4.5563745839012459E-2</v>
      </c>
      <c r="N476" s="2"/>
      <c r="O476" s="133" t="s">
        <v>1</v>
      </c>
      <c r="P476" s="158">
        <f t="shared" ref="P476:V476" si="1579">+P315/P154</f>
        <v>3.3962471088372461</v>
      </c>
      <c r="Q476" s="158">
        <f t="shared" si="1579"/>
        <v>3.5633743732326999</v>
      </c>
      <c r="R476" s="158">
        <f t="shared" si="1579"/>
        <v>3.8554145273528104</v>
      </c>
      <c r="S476" s="158">
        <f t="shared" si="1579"/>
        <v>3.664141906803879</v>
      </c>
      <c r="T476" s="158">
        <f t="shared" si="1579"/>
        <v>3.2070325487853335</v>
      </c>
      <c r="U476" s="158">
        <f t="shared" si="1579"/>
        <v>2.7699915560300137</v>
      </c>
      <c r="V476" s="158">
        <f t="shared" si="1579"/>
        <v>3.097682900566789</v>
      </c>
      <c r="W476" s="158">
        <f t="shared" si="1574"/>
        <v>3.3660674577097307</v>
      </c>
      <c r="X476" s="158">
        <f t="shared" si="1574"/>
        <v>3.5436493843366614</v>
      </c>
      <c r="Y476" s="180">
        <f t="shared" si="1575"/>
        <v>3.5865366321263585</v>
      </c>
      <c r="Z476" s="181">
        <f t="shared" si="1575"/>
        <v>3.5339575506005598</v>
      </c>
      <c r="AA476" s="147">
        <f>+Z476/Y476-1</f>
        <v>-1.4660126723597955E-2</v>
      </c>
      <c r="AB476" s="127">
        <f>+POWER(Z476/U476,0.2)-1</f>
        <v>4.9920889561426707E-2</v>
      </c>
    </row>
    <row r="477" spans="1:28" x14ac:dyDescent="0.25">
      <c r="A477" s="133" t="s">
        <v>2</v>
      </c>
      <c r="B477" s="158">
        <f t="shared" ref="B477:H477" si="1580">+B316/B155</f>
        <v>3.5796584646445302</v>
      </c>
      <c r="C477" s="158">
        <f t="shared" si="1580"/>
        <v>3.9548708688851875</v>
      </c>
      <c r="D477" s="158">
        <f t="shared" si="1580"/>
        <v>4.0441763561055941</v>
      </c>
      <c r="E477" s="158">
        <f t="shared" si="1580"/>
        <v>3.6497138537954865</v>
      </c>
      <c r="F477" s="158">
        <f t="shared" si="1580"/>
        <v>2.5480760483944325</v>
      </c>
      <c r="G477" s="158">
        <f t="shared" si="1580"/>
        <v>2.9982562179596441</v>
      </c>
      <c r="H477" s="158">
        <f t="shared" si="1580"/>
        <v>3.5795720755895677</v>
      </c>
      <c r="I477" s="158">
        <f t="shared" si="1572"/>
        <v>3.507641171564539</v>
      </c>
      <c r="J477" s="158">
        <f t="shared" ref="J477" si="1581">+J316/J155</f>
        <v>3.6395290149051576</v>
      </c>
      <c r="K477" s="180">
        <f t="shared" si="1573"/>
        <v>3.6637894913265736</v>
      </c>
      <c r="L477" s="181"/>
      <c r="M477" s="127"/>
      <c r="N477" s="2"/>
      <c r="O477" s="133" t="s">
        <v>2</v>
      </c>
      <c r="P477" s="158">
        <f t="shared" ref="P477:V477" si="1582">+P316/P155</f>
        <v>3.4222322713294311</v>
      </c>
      <c r="Q477" s="158">
        <f t="shared" si="1582"/>
        <v>3.5919790726173324</v>
      </c>
      <c r="R477" s="158">
        <f t="shared" si="1582"/>
        <v>3.8630222536794547</v>
      </c>
      <c r="S477" s="158">
        <f t="shared" si="1582"/>
        <v>3.633267162534997</v>
      </c>
      <c r="T477" s="158">
        <f t="shared" si="1582"/>
        <v>3.106391360010504</v>
      </c>
      <c r="U477" s="158">
        <f t="shared" si="1582"/>
        <v>2.8075599150902275</v>
      </c>
      <c r="V477" s="158">
        <f t="shared" si="1582"/>
        <v>3.1423403160278225</v>
      </c>
      <c r="W477" s="158">
        <f t="shared" si="1574"/>
        <v>3.3574493002219148</v>
      </c>
      <c r="X477" s="158">
        <f t="shared" ref="X477:Y484" si="1583">+X316/X155</f>
        <v>3.5554254561328995</v>
      </c>
      <c r="Y477" s="180">
        <f t="shared" si="1583"/>
        <v>3.5881017113233247</v>
      </c>
      <c r="Z477" s="181"/>
      <c r="AA477" s="147"/>
      <c r="AB477" s="127"/>
    </row>
    <row r="478" spans="1:28" x14ac:dyDescent="0.25">
      <c r="A478" s="133" t="s">
        <v>3</v>
      </c>
      <c r="B478" s="158">
        <f t="shared" ref="B478:H484" si="1584">+B317/B156</f>
        <v>3.523461302543065</v>
      </c>
      <c r="C478" s="158">
        <f t="shared" si="1584"/>
        <v>3.6259470289900442</v>
      </c>
      <c r="D478" s="158">
        <f t="shared" si="1584"/>
        <v>3.9428594935927759</v>
      </c>
      <c r="E478" s="158">
        <f t="shared" si="1584"/>
        <v>3.6968343102293999</v>
      </c>
      <c r="F478" s="158">
        <f t="shared" si="1584"/>
        <v>2.5830047158790181</v>
      </c>
      <c r="G478" s="158">
        <f t="shared" si="1584"/>
        <v>3.2357016907849858</v>
      </c>
      <c r="H478" s="158">
        <f t="shared" si="1584"/>
        <v>3.3540680560978071</v>
      </c>
      <c r="I478" s="158">
        <f t="shared" si="1572"/>
        <v>4.0247733596625084</v>
      </c>
      <c r="J478" s="158">
        <f t="shared" ref="J478:J484" si="1585">+J317/J156</f>
        <v>3.980129013123749</v>
      </c>
      <c r="K478" s="180">
        <f t="shared" si="1573"/>
        <v>3.6505439180077315</v>
      </c>
      <c r="L478" s="181"/>
      <c r="M478" s="127"/>
      <c r="N478" s="2"/>
      <c r="O478" s="133" t="s">
        <v>3</v>
      </c>
      <c r="P478" s="158">
        <f t="shared" ref="P478:V478" si="1586">+P317/P156</f>
        <v>3.4269102670434433</v>
      </c>
      <c r="Q478" s="158">
        <f t="shared" si="1586"/>
        <v>3.6001133656089803</v>
      </c>
      <c r="R478" s="158">
        <f t="shared" si="1586"/>
        <v>3.8911955171411194</v>
      </c>
      <c r="S478" s="158">
        <f t="shared" si="1586"/>
        <v>3.6158675799086764</v>
      </c>
      <c r="T478" s="158">
        <f t="shared" si="1586"/>
        <v>3.0217376014898187</v>
      </c>
      <c r="U478" s="158">
        <f t="shared" si="1586"/>
        <v>2.861715078703202</v>
      </c>
      <c r="V478" s="158">
        <f t="shared" si="1586"/>
        <v>3.1526246617823892</v>
      </c>
      <c r="W478" s="158">
        <f t="shared" si="1574"/>
        <v>3.4027638946309868</v>
      </c>
      <c r="X478" s="158">
        <f t="shared" si="1583"/>
        <v>3.545738999443111</v>
      </c>
      <c r="Y478" s="180">
        <f t="shared" si="1583"/>
        <v>3.5691702953563929</v>
      </c>
      <c r="Z478" s="181"/>
      <c r="AA478" s="147"/>
      <c r="AB478" s="127"/>
    </row>
    <row r="479" spans="1:28" x14ac:dyDescent="0.25">
      <c r="A479" s="133" t="s">
        <v>4</v>
      </c>
      <c r="B479" s="158">
        <f t="shared" ref="B479:F479" si="1587">+B318/B157</f>
        <v>3.5341814829745917</v>
      </c>
      <c r="C479" s="158">
        <f t="shared" si="1587"/>
        <v>3.7790540871867799</v>
      </c>
      <c r="D479" s="158">
        <f t="shared" si="1587"/>
        <v>3.6712020713629938</v>
      </c>
      <c r="E479" s="158">
        <f t="shared" si="1587"/>
        <v>3.5201720298650838</v>
      </c>
      <c r="F479" s="158">
        <f t="shared" si="1587"/>
        <v>2.727207878415598</v>
      </c>
      <c r="G479" s="158">
        <f t="shared" si="1584"/>
        <v>3.2831927889883024</v>
      </c>
      <c r="H479" s="158">
        <f t="shared" ref="H479" si="1588">+H318/H157</f>
        <v>3.4548438492039724</v>
      </c>
      <c r="I479" s="158">
        <f t="shared" si="1572"/>
        <v>3.5650602164950547</v>
      </c>
      <c r="J479" s="158">
        <f t="shared" si="1585"/>
        <v>3.5927750737059809</v>
      </c>
      <c r="K479" s="180">
        <f t="shared" si="1573"/>
        <v>3.7328450778569544</v>
      </c>
      <c r="L479" s="181"/>
      <c r="M479" s="127"/>
      <c r="N479" s="2"/>
      <c r="O479" s="133" t="s">
        <v>4</v>
      </c>
      <c r="P479" s="158">
        <f t="shared" ref="P479:V479" si="1589">+P318/P157</f>
        <v>3.4184294088240574</v>
      </c>
      <c r="Q479" s="158">
        <f t="shared" si="1589"/>
        <v>3.6191343929645554</v>
      </c>
      <c r="R479" s="158">
        <f t="shared" si="1589"/>
        <v>3.8785250428113369</v>
      </c>
      <c r="S479" s="158">
        <f t="shared" si="1589"/>
        <v>3.6020791396179139</v>
      </c>
      <c r="T479" s="158">
        <f t="shared" si="1589"/>
        <v>2.9523343450476549</v>
      </c>
      <c r="U479" s="158">
        <f t="shared" si="1589"/>
        <v>2.9097354623450911</v>
      </c>
      <c r="V479" s="158">
        <f t="shared" si="1589"/>
        <v>3.1609713836944948</v>
      </c>
      <c r="W479" s="158">
        <f t="shared" si="1574"/>
        <v>3.4105331885136869</v>
      </c>
      <c r="X479" s="158">
        <f t="shared" si="1583"/>
        <v>3.5494080673010009</v>
      </c>
      <c r="Y479" s="180">
        <f t="shared" si="1583"/>
        <v>3.5806688491962269</v>
      </c>
      <c r="Z479" s="181"/>
      <c r="AA479" s="147"/>
      <c r="AB479" s="127"/>
    </row>
    <row r="480" spans="1:28" x14ac:dyDescent="0.25">
      <c r="A480" s="133" t="s">
        <v>5</v>
      </c>
      <c r="B480" s="158">
        <f t="shared" ref="B480:F480" si="1590">+B319/B158</f>
        <v>3.4757646077295803</v>
      </c>
      <c r="C480" s="158">
        <f t="shared" si="1590"/>
        <v>3.7402052238805967</v>
      </c>
      <c r="D480" s="158">
        <f t="shared" si="1590"/>
        <v>3.9436002779204302</v>
      </c>
      <c r="E480" s="158">
        <f t="shared" si="1590"/>
        <v>3.4358701683003519</v>
      </c>
      <c r="F480" s="158">
        <f t="shared" si="1590"/>
        <v>2.6084723485997374</v>
      </c>
      <c r="G480" s="158">
        <f t="shared" si="1584"/>
        <v>3.1618233012803492</v>
      </c>
      <c r="H480" s="158">
        <f t="shared" ref="H480" si="1591">+H319/H158</f>
        <v>3.4106671549341065</v>
      </c>
      <c r="I480" s="158">
        <f t="shared" si="1572"/>
        <v>3.7497476816395343</v>
      </c>
      <c r="J480" s="158">
        <f t="shared" si="1585"/>
        <v>3.5563368711595968</v>
      </c>
      <c r="K480" s="180">
        <f t="shared" si="1573"/>
        <v>3.6152219873150102</v>
      </c>
      <c r="L480" s="181"/>
      <c r="M480" s="127"/>
      <c r="N480" s="2"/>
      <c r="O480" s="133" t="s">
        <v>5</v>
      </c>
      <c r="P480" s="158">
        <f t="shared" ref="P480:V480" si="1592">+P319/P158</f>
        <v>3.4240655058827376</v>
      </c>
      <c r="Q480" s="158">
        <f t="shared" si="1592"/>
        <v>3.6483881629848831</v>
      </c>
      <c r="R480" s="158">
        <f t="shared" si="1592"/>
        <v>3.9008583839555735</v>
      </c>
      <c r="S480" s="158">
        <f t="shared" si="1592"/>
        <v>3.5518797923531302</v>
      </c>
      <c r="T480" s="158">
        <f t="shared" si="1592"/>
        <v>2.8739096572242331</v>
      </c>
      <c r="U480" s="158">
        <f t="shared" si="1592"/>
        <v>2.9590723265895686</v>
      </c>
      <c r="V480" s="158">
        <f t="shared" si="1592"/>
        <v>3.1831115529632501</v>
      </c>
      <c r="W480" s="158">
        <f t="shared" si="1574"/>
        <v>3.4404147138220322</v>
      </c>
      <c r="X480" s="158">
        <f t="shared" si="1583"/>
        <v>3.5315108605031886</v>
      </c>
      <c r="Y480" s="180">
        <f t="shared" si="1583"/>
        <v>3.5862509118499251</v>
      </c>
      <c r="Z480" s="181"/>
      <c r="AA480" s="147"/>
      <c r="AB480" s="127"/>
    </row>
    <row r="481" spans="1:28" x14ac:dyDescent="0.25">
      <c r="A481" s="133" t="s">
        <v>6</v>
      </c>
      <c r="B481" s="158">
        <f t="shared" ref="B481:F481" si="1593">+B320/B159</f>
        <v>3.69212537928883</v>
      </c>
      <c r="C481" s="158">
        <f t="shared" si="1593"/>
        <v>3.8999787845474354</v>
      </c>
      <c r="D481" s="158">
        <f t="shared" si="1593"/>
        <v>3.7714666739242846</v>
      </c>
      <c r="E481" s="158">
        <f t="shared" si="1593"/>
        <v>3.4379294695192497</v>
      </c>
      <c r="F481" s="158">
        <f t="shared" si="1593"/>
        <v>2.7785895044443794</v>
      </c>
      <c r="G481" s="158">
        <f t="shared" si="1584"/>
        <v>3.3878521157814898</v>
      </c>
      <c r="H481" s="158">
        <f t="shared" ref="H481" si="1594">+H320/H159</f>
        <v>3.1763084492401195</v>
      </c>
      <c r="I481" s="158">
        <f t="shared" si="1572"/>
        <v>3.6027188914133355</v>
      </c>
      <c r="J481" s="158">
        <f t="shared" si="1585"/>
        <v>3.8605297239986309</v>
      </c>
      <c r="K481" s="180">
        <f t="shared" si="1573"/>
        <v>3.5825394604632232</v>
      </c>
      <c r="L481" s="181"/>
      <c r="M481" s="127"/>
      <c r="N481" s="2"/>
      <c r="O481" s="133" t="s">
        <v>6</v>
      </c>
      <c r="P481" s="158">
        <f t="shared" ref="P481:V481" si="1595">+P320/P159</f>
        <v>3.4324093026670712</v>
      </c>
      <c r="Q481" s="158">
        <f t="shared" si="1595"/>
        <v>3.6637293465753702</v>
      </c>
      <c r="R481" s="158">
        <f t="shared" si="1595"/>
        <v>3.8909111600390078</v>
      </c>
      <c r="S481" s="158">
        <f t="shared" si="1595"/>
        <v>3.5277565247370144</v>
      </c>
      <c r="T481" s="158">
        <f t="shared" si="1595"/>
        <v>2.8295376370034466</v>
      </c>
      <c r="U481" s="158">
        <f t="shared" si="1595"/>
        <v>3.011873417549773</v>
      </c>
      <c r="V481" s="158">
        <f t="shared" si="1595"/>
        <v>3.1639804260209567</v>
      </c>
      <c r="W481" s="158">
        <f t="shared" si="1574"/>
        <v>3.4845848806929869</v>
      </c>
      <c r="X481" s="158">
        <f t="shared" si="1583"/>
        <v>3.55238279480964</v>
      </c>
      <c r="Y481" s="180">
        <f t="shared" ref="Y481:Y484" si="1596">+Y320/Y159</f>
        <v>3.5621152473536704</v>
      </c>
      <c r="Z481" s="181"/>
      <c r="AA481" s="147"/>
      <c r="AB481" s="127"/>
    </row>
    <row r="482" spans="1:28" x14ac:dyDescent="0.25">
      <c r="A482" s="133" t="s">
        <v>7</v>
      </c>
      <c r="B482" s="158">
        <f t="shared" ref="B482:F482" si="1597">+B321/B160</f>
        <v>3.4573090257408485</v>
      </c>
      <c r="C482" s="158">
        <f t="shared" si="1597"/>
        <v>3.9031209686795818</v>
      </c>
      <c r="D482" s="158">
        <f t="shared" si="1597"/>
        <v>3.6205722250674492</v>
      </c>
      <c r="E482" s="158">
        <f t="shared" si="1597"/>
        <v>3.1818701254178214</v>
      </c>
      <c r="F482" s="158">
        <f t="shared" si="1597"/>
        <v>2.6839070002927006</v>
      </c>
      <c r="G482" s="158">
        <f t="shared" si="1584"/>
        <v>3.0769300091470693</v>
      </c>
      <c r="H482" s="158">
        <f t="shared" ref="H482:H484" si="1598">+H321/H160</f>
        <v>3.3507738773585434</v>
      </c>
      <c r="I482" s="158">
        <f t="shared" si="1572"/>
        <v>3.5724699189415094</v>
      </c>
      <c r="J482" s="158">
        <f t="shared" si="1585"/>
        <v>3.5080555782400227</v>
      </c>
      <c r="K482" s="180">
        <f t="shared" si="1573"/>
        <v>3.5674273934484741</v>
      </c>
      <c r="L482" s="181"/>
      <c r="M482" s="127"/>
      <c r="N482" s="2"/>
      <c r="O482" s="133" t="s">
        <v>7</v>
      </c>
      <c r="P482" s="158">
        <f t="shared" ref="P482:V482" si="1599">+P321/P160</f>
        <v>3.4263727664937695</v>
      </c>
      <c r="Q482" s="158">
        <f t="shared" si="1599"/>
        <v>3.7056319778554672</v>
      </c>
      <c r="R482" s="158">
        <f t="shared" si="1599"/>
        <v>3.8629022742111845</v>
      </c>
      <c r="S482" s="158">
        <f t="shared" si="1599"/>
        <v>3.4847414281382489</v>
      </c>
      <c r="T482" s="158">
        <f t="shared" si="1599"/>
        <v>2.7859366190172854</v>
      </c>
      <c r="U482" s="158">
        <f t="shared" si="1599"/>
        <v>3.0489968666501679</v>
      </c>
      <c r="V482" s="158">
        <f t="shared" si="1599"/>
        <v>3.1853706787228728</v>
      </c>
      <c r="W482" s="158">
        <f t="shared" si="1574"/>
        <v>3.5049717167345245</v>
      </c>
      <c r="X482" s="158">
        <f t="shared" si="1583"/>
        <v>3.54650773307679</v>
      </c>
      <c r="Y482" s="180">
        <f t="shared" si="1596"/>
        <v>3.5680533932399521</v>
      </c>
      <c r="Z482" s="181"/>
      <c r="AA482" s="147"/>
      <c r="AB482" s="127"/>
    </row>
    <row r="483" spans="1:28" x14ac:dyDescent="0.25">
      <c r="A483" s="133" t="s">
        <v>8</v>
      </c>
      <c r="B483" s="158">
        <f t="shared" ref="B483:F483" si="1600">+B322/B161</f>
        <v>3.7229398549984687</v>
      </c>
      <c r="C483" s="158">
        <f t="shared" si="1600"/>
        <v>3.9135745411329723</v>
      </c>
      <c r="D483" s="158">
        <f t="shared" si="1600"/>
        <v>3.7501527930570839</v>
      </c>
      <c r="E483" s="158">
        <f t="shared" si="1600"/>
        <v>3.2570846825912656</v>
      </c>
      <c r="F483" s="158">
        <f t="shared" si="1600"/>
        <v>2.8228651427564819</v>
      </c>
      <c r="G483" s="158">
        <f t="shared" si="1584"/>
        <v>3.051982988317278</v>
      </c>
      <c r="H483" s="158">
        <f t="shared" si="1598"/>
        <v>3.0446688654035965</v>
      </c>
      <c r="I483" s="158">
        <f t="shared" si="1572"/>
        <v>3.3936800291493112</v>
      </c>
      <c r="J483" s="158">
        <f t="shared" si="1585"/>
        <v>3.440159309658148</v>
      </c>
      <c r="K483" s="180">
        <f t="shared" si="1573"/>
        <v>3.2195260436900459</v>
      </c>
      <c r="L483" s="181"/>
      <c r="M483" s="127"/>
      <c r="N483" s="2"/>
      <c r="O483" s="133" t="s">
        <v>8</v>
      </c>
      <c r="P483" s="158">
        <f t="shared" ref="P483:V483" si="1601">+P322/P161</f>
        <v>3.4534472340288134</v>
      </c>
      <c r="Q483" s="158">
        <f t="shared" si="1601"/>
        <v>3.7200302742440314</v>
      </c>
      <c r="R483" s="158">
        <f t="shared" si="1601"/>
        <v>3.8492893341497409</v>
      </c>
      <c r="S483" s="158">
        <f t="shared" si="1601"/>
        <v>3.4453582959502969</v>
      </c>
      <c r="T483" s="158">
        <f t="shared" si="1601"/>
        <v>2.7573123398674699</v>
      </c>
      <c r="U483" s="158">
        <f t="shared" si="1601"/>
        <v>3.0677327646400405</v>
      </c>
      <c r="V483" s="158">
        <f t="shared" si="1601"/>
        <v>3.1886584095671924</v>
      </c>
      <c r="W483" s="158">
        <f t="shared" si="1574"/>
        <v>3.5386525391391865</v>
      </c>
      <c r="X483" s="158">
        <f t="shared" si="1583"/>
        <v>3.5494391094316633</v>
      </c>
      <c r="Y483" s="180">
        <f t="shared" si="1596"/>
        <v>3.5516235268141867</v>
      </c>
      <c r="Z483" s="181"/>
      <c r="AA483" s="147"/>
      <c r="AB483" s="127"/>
    </row>
    <row r="484" spans="1:28" x14ac:dyDescent="0.25">
      <c r="A484" s="133" t="s">
        <v>9</v>
      </c>
      <c r="B484" s="158">
        <f t="shared" ref="B484:F484" si="1602">+B323/B162</f>
        <v>3.3809875418283508</v>
      </c>
      <c r="C484" s="158">
        <f t="shared" si="1602"/>
        <v>3.9661902871509858</v>
      </c>
      <c r="D484" s="158">
        <f t="shared" si="1602"/>
        <v>3.4420710607500205</v>
      </c>
      <c r="E484" s="158">
        <f t="shared" si="1602"/>
        <v>2.935253788342171</v>
      </c>
      <c r="F484" s="158">
        <f t="shared" si="1602"/>
        <v>2.8250248302015506</v>
      </c>
      <c r="G484" s="158">
        <f t="shared" si="1584"/>
        <v>2.7599908208536608</v>
      </c>
      <c r="H484" s="158">
        <f t="shared" si="1598"/>
        <v>3.4282478356294108</v>
      </c>
      <c r="I484" s="158">
        <f t="shared" si="1572"/>
        <v>3.3765072214124823</v>
      </c>
      <c r="J484" s="158">
        <f t="shared" si="1585"/>
        <v>3.3884634403859772</v>
      </c>
      <c r="K484" s="180">
        <f t="shared" si="1573"/>
        <v>3.7615264470008714</v>
      </c>
      <c r="L484" s="181"/>
      <c r="M484" s="127"/>
      <c r="N484" s="2"/>
      <c r="O484" s="133" t="s">
        <v>9</v>
      </c>
      <c r="P484" s="158">
        <f t="shared" ref="P484:V484" si="1603">+P323/P162</f>
        <v>3.4650372966189278</v>
      </c>
      <c r="Q484" s="158">
        <f t="shared" si="1603"/>
        <v>3.7720646781405032</v>
      </c>
      <c r="R484" s="158">
        <f t="shared" si="1603"/>
        <v>3.8043539384534264</v>
      </c>
      <c r="S484" s="158">
        <f t="shared" si="1603"/>
        <v>3.4004942607592539</v>
      </c>
      <c r="T484" s="158">
        <f t="shared" si="1603"/>
        <v>2.7496213508045093</v>
      </c>
      <c r="U484" s="158">
        <f t="shared" si="1603"/>
        <v>3.0587551879620598</v>
      </c>
      <c r="V484" s="158">
        <f t="shared" si="1603"/>
        <v>3.2484929497952746</v>
      </c>
      <c r="W484" s="158">
        <f t="shared" si="1574"/>
        <v>3.5346479573188145</v>
      </c>
      <c r="X484" s="158">
        <f t="shared" si="1583"/>
        <v>3.5505387798582375</v>
      </c>
      <c r="Y484" s="180">
        <f t="shared" si="1596"/>
        <v>3.583358026756156</v>
      </c>
      <c r="Z484" s="181"/>
      <c r="AA484" s="147"/>
      <c r="AB484" s="127"/>
    </row>
    <row r="485" spans="1:28" ht="25.5" x14ac:dyDescent="0.25">
      <c r="A485" s="134" t="s">
        <v>13</v>
      </c>
      <c r="B485" s="182">
        <f t="shared" ref="B485:F485" si="1604">+B324/B163</f>
        <v>3.4650372966189278</v>
      </c>
      <c r="C485" s="182">
        <f t="shared" si="1604"/>
        <v>3.7720646781405032</v>
      </c>
      <c r="D485" s="182">
        <f t="shared" si="1604"/>
        <v>3.8043539384534264</v>
      </c>
      <c r="E485" s="182">
        <f t="shared" si="1604"/>
        <v>3.4004942607592539</v>
      </c>
      <c r="F485" s="182">
        <f t="shared" si="1604"/>
        <v>2.7496213508045093</v>
      </c>
      <c r="G485" s="182">
        <f t="shared" ref="G485:H485" si="1605">+G324/G163</f>
        <v>3.0587551879620598</v>
      </c>
      <c r="H485" s="182">
        <f t="shared" si="1605"/>
        <v>3.2484929497952746</v>
      </c>
      <c r="I485" s="182">
        <f t="shared" ref="I485:J485" si="1606">+I324/I163</f>
        <v>3.5346479573188145</v>
      </c>
      <c r="J485" s="182">
        <f t="shared" si="1606"/>
        <v>3.5505387798582375</v>
      </c>
      <c r="K485" s="183">
        <f t="shared" ref="K485" si="1607">+K324/K163</f>
        <v>3.583358026756156</v>
      </c>
      <c r="L485" s="183"/>
      <c r="M485" s="137"/>
      <c r="N485" s="3"/>
      <c r="O485" s="134" t="s">
        <v>14</v>
      </c>
      <c r="P485" s="182">
        <f t="shared" ref="P485:X485" si="1608">+P324/P163</f>
        <v>3.40921621031426</v>
      </c>
      <c r="Q485" s="182">
        <f t="shared" si="1608"/>
        <v>3.6158350580822627</v>
      </c>
      <c r="R485" s="182">
        <f t="shared" si="1608"/>
        <v>3.8591138580692657</v>
      </c>
      <c r="S485" s="182">
        <f t="shared" si="1608"/>
        <v>3.5899083667454974</v>
      </c>
      <c r="T485" s="182">
        <f t="shared" si="1608"/>
        <v>3.0019460841773586</v>
      </c>
      <c r="U485" s="182">
        <f t="shared" si="1608"/>
        <v>2.8975580947428865</v>
      </c>
      <c r="V485" s="182">
        <f t="shared" si="1608"/>
        <v>3.1465473334896505</v>
      </c>
      <c r="W485" s="182">
        <f t="shared" si="1608"/>
        <v>3.4046302950402962</v>
      </c>
      <c r="X485" s="182">
        <f t="shared" si="1608"/>
        <v>3.5444065855282068</v>
      </c>
      <c r="Y485" s="183">
        <f t="shared" ref="Y485:Z485" si="1609">+Y324/Y163</f>
        <v>3.5732438390399981</v>
      </c>
      <c r="Z485" s="184">
        <f t="shared" si="1609"/>
        <v>3.5560564186365244</v>
      </c>
      <c r="AA485" s="149">
        <f>+Z485/Y485-1</f>
        <v>-4.810032893834415E-3</v>
      </c>
      <c r="AB485" s="156">
        <f>+POWER(Z485/U485,0.2)-1</f>
        <v>4.1807064606052435E-2</v>
      </c>
    </row>
    <row r="486" spans="1:28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610">+D485/C485-1</f>
        <v>8.560102508327283E-3</v>
      </c>
      <c r="E486" s="142">
        <f t="shared" ref="E486" si="1611">+E485/D485-1</f>
        <v>-0.10615723043328418</v>
      </c>
      <c r="F486" s="142">
        <f t="shared" ref="F486:K486" si="1612">+F485/E485-1</f>
        <v>-0.19140538405420493</v>
      </c>
      <c r="G486" s="142">
        <f t="shared" si="1612"/>
        <v>0.1124277846719155</v>
      </c>
      <c r="H486" s="142">
        <f t="shared" si="1612"/>
        <v>6.2031038829109431E-2</v>
      </c>
      <c r="I486" s="142">
        <f t="shared" si="1612"/>
        <v>8.8088541962688893E-2</v>
      </c>
      <c r="J486" s="142">
        <f t="shared" si="1612"/>
        <v>4.4957299089771752E-3</v>
      </c>
      <c r="K486" s="143">
        <f t="shared" si="1612"/>
        <v>9.2434554113582923E-3</v>
      </c>
      <c r="L486" s="143"/>
      <c r="M486" s="145"/>
      <c r="N486" s="3"/>
      <c r="O486" s="136" t="s">
        <v>12</v>
      </c>
      <c r="P486" s="141"/>
      <c r="Q486" s="142">
        <f>+Q485/P485-1</f>
        <v>6.0605967771388825E-2</v>
      </c>
      <c r="R486" s="142">
        <f t="shared" ref="R486" si="1613">+R485/Q485-1</f>
        <v>6.7281498209719626E-2</v>
      </c>
      <c r="S486" s="142">
        <f t="shared" ref="S486" si="1614">+S485/R485-1</f>
        <v>-6.9758369725440805E-2</v>
      </c>
      <c r="T486" s="142">
        <f t="shared" ref="T486" si="1615">+T485/S485-1</f>
        <v>-0.16378197505391134</v>
      </c>
      <c r="U486" s="142">
        <f t="shared" ref="U486:Z486" si="1616">+U485/T485-1</f>
        <v>-3.4773439131595252E-2</v>
      </c>
      <c r="V486" s="142">
        <f t="shared" si="1616"/>
        <v>8.5930714969446598E-2</v>
      </c>
      <c r="W486" s="142">
        <f t="shared" si="1616"/>
        <v>8.2021000861417503E-2</v>
      </c>
      <c r="X486" s="142">
        <f t="shared" si="1616"/>
        <v>4.1054763182813092E-2</v>
      </c>
      <c r="Y486" s="143">
        <f t="shared" si="1616"/>
        <v>8.1359891468246737E-3</v>
      </c>
      <c r="Z486" s="155">
        <f t="shared" si="1616"/>
        <v>-4.810032893834415E-3</v>
      </c>
      <c r="AA486" s="144"/>
      <c r="AB486" s="145"/>
    </row>
  </sheetData>
  <mergeCells count="57">
    <mergeCell ref="A453:M453"/>
    <mergeCell ref="O453:AB453"/>
    <mergeCell ref="A471:M471"/>
    <mergeCell ref="O471:AB471"/>
    <mergeCell ref="A399:M399"/>
    <mergeCell ref="O399:AB399"/>
    <mergeCell ref="A417:M417"/>
    <mergeCell ref="O417:AB417"/>
    <mergeCell ref="A435:M435"/>
    <mergeCell ref="O435:AB435"/>
    <mergeCell ref="A345:M345"/>
    <mergeCell ref="O345:AB345"/>
    <mergeCell ref="A363:M363"/>
    <mergeCell ref="O363:AB363"/>
    <mergeCell ref="A381:M381"/>
    <mergeCell ref="O381:AB381"/>
    <mergeCell ref="A310:M310"/>
    <mergeCell ref="O310:AB310"/>
    <mergeCell ref="A149:M149"/>
    <mergeCell ref="O149:AB149"/>
    <mergeCell ref="A327:M327"/>
    <mergeCell ref="O327:AB327"/>
    <mergeCell ref="A256:M256"/>
    <mergeCell ref="O256:AB256"/>
    <mergeCell ref="A274:M274"/>
    <mergeCell ref="O274:AB274"/>
    <mergeCell ref="A292:M292"/>
    <mergeCell ref="O292:AB292"/>
    <mergeCell ref="A202:M202"/>
    <mergeCell ref="O202:AB202"/>
    <mergeCell ref="A220:M220"/>
    <mergeCell ref="O220:AB220"/>
    <mergeCell ref="A238:M238"/>
    <mergeCell ref="O238:AB238"/>
    <mergeCell ref="A131:M131"/>
    <mergeCell ref="O131:AB131"/>
    <mergeCell ref="A166:M166"/>
    <mergeCell ref="O166:AB166"/>
    <mergeCell ref="A184:M184"/>
    <mergeCell ref="O184:AB184"/>
    <mergeCell ref="A77:M77"/>
    <mergeCell ref="O77:AB77"/>
    <mergeCell ref="A95:M95"/>
    <mergeCell ref="O95:AB95"/>
    <mergeCell ref="A113:M113"/>
    <mergeCell ref="O113:AB113"/>
    <mergeCell ref="A23:M23"/>
    <mergeCell ref="O23:AB23"/>
    <mergeCell ref="A41:M41"/>
    <mergeCell ref="O41:AB41"/>
    <mergeCell ref="A59:M59"/>
    <mergeCell ref="O59:AB59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K17" sqref="K17:L18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272" t="s">
        <v>193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B1" s="177" t="s">
        <v>206</v>
      </c>
    </row>
    <row r="2" spans="1:28" ht="15.75" x14ac:dyDescent="0.25">
      <c r="A2" s="272" t="s">
        <v>101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</row>
    <row r="3" spans="1:28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76" t="s">
        <v>102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8"/>
      <c r="M5" s="2"/>
      <c r="N5" s="276" t="s">
        <v>103</v>
      </c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8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2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3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3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3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3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3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3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3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3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3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3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3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3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76" t="s">
        <v>104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8"/>
      <c r="M23" s="2"/>
      <c r="N23" s="276" t="s">
        <v>105</v>
      </c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8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2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3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3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3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3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3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3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3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3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3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3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3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3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76" t="s">
        <v>106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8"/>
      <c r="M41" s="2"/>
      <c r="N41" s="276" t="s">
        <v>107</v>
      </c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8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2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3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3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3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3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3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3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3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3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3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3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3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3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276" t="s">
        <v>108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8"/>
      <c r="M59" s="2"/>
      <c r="N59" s="276" t="s">
        <v>109</v>
      </c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8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2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3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3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3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3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3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3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3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3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3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3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3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3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276" t="s">
        <v>110</v>
      </c>
      <c r="B77" s="277"/>
      <c r="C77" s="277"/>
      <c r="D77" s="277"/>
      <c r="E77" s="277"/>
      <c r="F77" s="277"/>
      <c r="G77" s="277"/>
      <c r="H77" s="277"/>
      <c r="I77" s="277"/>
      <c r="J77" s="277"/>
      <c r="K77" s="277"/>
      <c r="L77" s="278"/>
      <c r="M77" s="2"/>
      <c r="N77" s="276" t="s">
        <v>111</v>
      </c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8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2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3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3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3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3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3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3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3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3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3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3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3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3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276" t="s">
        <v>129</v>
      </c>
      <c r="B95" s="277"/>
      <c r="C95" s="277"/>
      <c r="D95" s="277"/>
      <c r="E95" s="277"/>
      <c r="F95" s="277"/>
      <c r="G95" s="277"/>
      <c r="H95" s="277"/>
      <c r="I95" s="277"/>
      <c r="J95" s="277"/>
      <c r="K95" s="277"/>
      <c r="L95" s="278"/>
      <c r="M95" s="2"/>
      <c r="N95" s="276" t="s">
        <v>130</v>
      </c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8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2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3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3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3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3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3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3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3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3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3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3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3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3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276" t="s">
        <v>112</v>
      </c>
      <c r="B113" s="277"/>
      <c r="C113" s="277"/>
      <c r="D113" s="277"/>
      <c r="E113" s="277"/>
      <c r="F113" s="277"/>
      <c r="G113" s="277"/>
      <c r="H113" s="277"/>
      <c r="I113" s="277"/>
      <c r="J113" s="277"/>
      <c r="K113" s="277"/>
      <c r="L113" s="278"/>
      <c r="M113" s="2"/>
      <c r="N113" s="276" t="s">
        <v>113</v>
      </c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8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2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3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3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3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3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3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3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3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3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3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3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3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3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276" t="s">
        <v>114</v>
      </c>
      <c r="B131" s="277"/>
      <c r="C131" s="277"/>
      <c r="D131" s="277"/>
      <c r="E131" s="277"/>
      <c r="F131" s="277"/>
      <c r="G131" s="277"/>
      <c r="H131" s="277"/>
      <c r="I131" s="277"/>
      <c r="J131" s="277"/>
      <c r="K131" s="277"/>
      <c r="L131" s="278"/>
      <c r="M131" s="2"/>
      <c r="N131" s="276" t="s">
        <v>115</v>
      </c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8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2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3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3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3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3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3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3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3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3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3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3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3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3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276" t="s">
        <v>116</v>
      </c>
      <c r="B149" s="277"/>
      <c r="C149" s="277"/>
      <c r="D149" s="277"/>
      <c r="E149" s="277"/>
      <c r="F149" s="277"/>
      <c r="G149" s="277"/>
      <c r="H149" s="277"/>
      <c r="I149" s="277"/>
      <c r="J149" s="277"/>
      <c r="K149" s="277"/>
      <c r="L149" s="278"/>
      <c r="M149" s="2"/>
      <c r="N149" s="276" t="s">
        <v>117</v>
      </c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8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2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3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3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3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3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3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3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3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3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3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3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3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3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279" t="s">
        <v>63</v>
      </c>
      <c r="B167" s="280"/>
      <c r="C167" s="280"/>
      <c r="D167" s="280"/>
      <c r="E167" s="280"/>
      <c r="F167" s="280"/>
      <c r="G167" s="280"/>
      <c r="H167" s="280"/>
      <c r="I167" s="280"/>
      <c r="J167" s="280"/>
      <c r="K167" s="280"/>
      <c r="L167" s="281"/>
      <c r="M167" s="2"/>
      <c r="N167" s="279" t="s">
        <v>64</v>
      </c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1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2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3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3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3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3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3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3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3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3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3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3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3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3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282" t="s">
        <v>118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4"/>
      <c r="M184" s="2"/>
      <c r="N184" s="282" t="s">
        <v>119</v>
      </c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4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282" t="s">
        <v>120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4"/>
      <c r="M202" s="2"/>
      <c r="N202" s="282" t="s">
        <v>121</v>
      </c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4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282" t="s">
        <v>122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4"/>
      <c r="M220" s="2"/>
      <c r="N220" s="282" t="s">
        <v>123</v>
      </c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4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282" t="s">
        <v>124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4"/>
      <c r="M238" s="2"/>
      <c r="N238" s="282" t="s">
        <v>125</v>
      </c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4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282" t="s">
        <v>126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4"/>
      <c r="M256" s="2"/>
      <c r="N256" s="282" t="s">
        <v>127</v>
      </c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4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1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1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1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1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1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1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1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1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1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1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1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1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0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282" t="s">
        <v>128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4"/>
      <c r="M274" s="2"/>
      <c r="N274" s="282" t="s">
        <v>187</v>
      </c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4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1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1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1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1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1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1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1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1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1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1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1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1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0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282" t="s">
        <v>131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4"/>
      <c r="M292" s="2"/>
      <c r="N292" s="282" t="s">
        <v>132</v>
      </c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4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1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1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1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1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1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1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1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1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1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1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1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1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0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282" t="s">
        <v>133</v>
      </c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4"/>
      <c r="M310" s="2"/>
      <c r="N310" s="282" t="s">
        <v>134</v>
      </c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4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1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1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1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1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1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1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1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1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1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1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1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1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0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282" t="s">
        <v>135</v>
      </c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4"/>
      <c r="M328" s="2"/>
      <c r="N328" s="282" t="s">
        <v>136</v>
      </c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4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1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1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1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1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1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1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1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1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1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1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1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1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0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291" t="s">
        <v>80</v>
      </c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3"/>
      <c r="M346" s="2"/>
      <c r="N346" s="291" t="s">
        <v>81</v>
      </c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3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4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285" t="s">
        <v>137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7"/>
      <c r="M363" s="2"/>
      <c r="N363" s="285" t="s">
        <v>138</v>
      </c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7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285" t="s">
        <v>139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7"/>
      <c r="M381" s="2"/>
      <c r="N381" s="285" t="s">
        <v>140</v>
      </c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7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285" t="s">
        <v>141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7"/>
      <c r="M399" s="2"/>
      <c r="N399" s="285" t="s">
        <v>142</v>
      </c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7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285" t="s">
        <v>143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7"/>
      <c r="M417" s="2"/>
      <c r="N417" s="285" t="s">
        <v>144</v>
      </c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7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285" t="s">
        <v>145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7"/>
      <c r="M435" s="2"/>
      <c r="N435" s="285" t="s">
        <v>146</v>
      </c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7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285" t="s">
        <v>147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7"/>
      <c r="M453" s="2"/>
      <c r="N453" s="285" t="s">
        <v>148</v>
      </c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7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285" t="s">
        <v>149</v>
      </c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7"/>
      <c r="M471" s="2"/>
      <c r="N471" s="285" t="s">
        <v>150</v>
      </c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7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285" t="s">
        <v>151</v>
      </c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7"/>
      <c r="M489" s="2"/>
      <c r="N489" s="285" t="s">
        <v>152</v>
      </c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7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285" t="s">
        <v>153</v>
      </c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7"/>
      <c r="M507" s="2"/>
      <c r="N507" s="285" t="s">
        <v>154</v>
      </c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7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288" t="s">
        <v>98</v>
      </c>
      <c r="B525" s="289"/>
      <c r="C525" s="289"/>
      <c r="D525" s="289"/>
      <c r="E525" s="289"/>
      <c r="F525" s="289"/>
      <c r="G525" s="289"/>
      <c r="H525" s="289"/>
      <c r="I525" s="289"/>
      <c r="J525" s="289"/>
      <c r="K525" s="289"/>
      <c r="L525" s="290"/>
      <c r="M525" s="2"/>
      <c r="N525" s="288" t="s">
        <v>99</v>
      </c>
      <c r="O525" s="289"/>
      <c r="P525" s="289"/>
      <c r="Q525" s="289"/>
      <c r="R525" s="289"/>
      <c r="S525" s="289"/>
      <c r="T525" s="289"/>
      <c r="U525" s="289"/>
      <c r="V525" s="289"/>
      <c r="W525" s="289"/>
      <c r="X525" s="289"/>
      <c r="Y525" s="289"/>
      <c r="Z525" s="290"/>
    </row>
    <row r="526" spans="1:26" ht="38.25" x14ac:dyDescent="0.25">
      <c r="A526" s="245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6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6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6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6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6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6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6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6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6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6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6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6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7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48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  <mergeCell ref="A399:L399"/>
    <mergeCell ref="N399:Z399"/>
    <mergeCell ref="A417:L417"/>
    <mergeCell ref="N417:Z417"/>
    <mergeCell ref="A435:L435"/>
    <mergeCell ref="N435:Z435"/>
    <mergeCell ref="A346:L346"/>
    <mergeCell ref="N346:Z346"/>
    <mergeCell ref="A363:L363"/>
    <mergeCell ref="N363:Z363"/>
    <mergeCell ref="A381:L381"/>
    <mergeCell ref="N381:Z381"/>
    <mergeCell ref="A292:L292"/>
    <mergeCell ref="N292:Z292"/>
    <mergeCell ref="A310:L310"/>
    <mergeCell ref="N310:Z310"/>
    <mergeCell ref="A328:L328"/>
    <mergeCell ref="N328:Z328"/>
    <mergeCell ref="A238:L238"/>
    <mergeCell ref="N238:Z238"/>
    <mergeCell ref="A256:L256"/>
    <mergeCell ref="N256:Z256"/>
    <mergeCell ref="A274:L274"/>
    <mergeCell ref="N274:Z274"/>
    <mergeCell ref="A184:L184"/>
    <mergeCell ref="N184:Z184"/>
    <mergeCell ref="A202:L202"/>
    <mergeCell ref="N202:Z202"/>
    <mergeCell ref="A220:L220"/>
    <mergeCell ref="N220:Z220"/>
    <mergeCell ref="A131:L131"/>
    <mergeCell ref="N131:Z131"/>
    <mergeCell ref="A149:L149"/>
    <mergeCell ref="N149:Z149"/>
    <mergeCell ref="A167:L167"/>
    <mergeCell ref="N167:Z167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74"/>
  <sheetViews>
    <sheetView workbookViewId="0">
      <selection activeCell="Z64" sqref="Z64:AB64"/>
    </sheetView>
  </sheetViews>
  <sheetFormatPr baseColWidth="10" defaultRowHeight="12.75" x14ac:dyDescent="0.25"/>
  <cols>
    <col min="1" max="1" width="10.7109375" style="2" customWidth="1"/>
    <col min="2" max="12" width="7" style="2" customWidth="1"/>
    <col min="13" max="13" width="9.42578125" style="2" customWidth="1"/>
    <col min="14" max="14" width="4.42578125" style="2" customWidth="1"/>
    <col min="15" max="15" width="10.7109375" style="2" customWidth="1"/>
    <col min="16" max="26" width="7.42578125" style="2" customWidth="1"/>
    <col min="27" max="27" width="8.140625" style="2" customWidth="1"/>
    <col min="28" max="28" width="7.42578125" style="2" customWidth="1"/>
    <col min="29" max="29" width="2.140625" style="2" customWidth="1"/>
    <col min="30" max="30" width="14.42578125" style="2" bestFit="1" customWidth="1"/>
    <col min="31" max="16384" width="11.42578125" style="2"/>
  </cols>
  <sheetData>
    <row r="1" spans="1:30" ht="15.75" x14ac:dyDescent="0.25">
      <c r="A1" s="272" t="s">
        <v>207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18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3.5" thickBot="1" x14ac:dyDescent="0.3"/>
    <row r="5" spans="1:30" ht="15.75" customHeight="1" thickBot="1" x14ac:dyDescent="0.3">
      <c r="A5" s="276" t="s">
        <v>208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O5" s="276" t="s">
        <v>209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71">
        <v>2026</v>
      </c>
      <c r="AA6" s="77" t="s">
        <v>16</v>
      </c>
      <c r="AB6" s="74" t="s">
        <v>21</v>
      </c>
    </row>
    <row r="7" spans="1:30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">
        <f>+'Despacho por tipo'!J7+'Exportación por tipo'!J7</f>
        <v>13.265000000000001</v>
      </c>
      <c r="K7" s="67">
        <f>+'Despacho por tipo'!K7+'Exportación por tipo'!K7</f>
        <v>16.206299999999999</v>
      </c>
      <c r="L7" s="37">
        <f>+'Despacho por tipo'!L7+'Exportación por tipo'!L7</f>
        <v>16.484400000000001</v>
      </c>
      <c r="M7" s="7">
        <f>+L7/K7-1</f>
        <v>1.7159993335924995E-2</v>
      </c>
      <c r="O7" s="42" t="s">
        <v>10</v>
      </c>
      <c r="P7" s="6">
        <f>+'Despacho por tipo'!P7+'Exportación por tipo'!P7</f>
        <v>259.06351699999999</v>
      </c>
      <c r="Q7" s="6">
        <f t="shared" ref="Q7:Z7" si="2">+SUM(C7)+SUM(B8:B18)</f>
        <v>242.71960999999996</v>
      </c>
      <c r="R7" s="6">
        <f t="shared" si="2"/>
        <v>216.37679999999997</v>
      </c>
      <c r="S7" s="6">
        <f t="shared" si="2"/>
        <v>276.50689999999997</v>
      </c>
      <c r="T7" s="6">
        <f t="shared" si="2"/>
        <v>328.23009999999999</v>
      </c>
      <c r="U7" s="6">
        <f t="shared" si="2"/>
        <v>371.92289999999997</v>
      </c>
      <c r="V7" s="6">
        <f t="shared" si="2"/>
        <v>317.0804</v>
      </c>
      <c r="W7" s="6">
        <f t="shared" si="2"/>
        <v>298.56370000000004</v>
      </c>
      <c r="X7" s="6">
        <f t="shared" si="2"/>
        <v>242.49720000000002</v>
      </c>
      <c r="Y7" s="67">
        <f t="shared" si="2"/>
        <v>249.26169999999999</v>
      </c>
      <c r="Z7" s="37">
        <f t="shared" si="2"/>
        <v>257.19589999999999</v>
      </c>
      <c r="AA7" s="78">
        <f>+Z7/Y7-1</f>
        <v>3.1830802726612317E-2</v>
      </c>
      <c r="AB7" s="7">
        <f>+POWER(Z7/U7,0.2)-1</f>
        <v>-7.1114412784188508E-2</v>
      </c>
    </row>
    <row r="8" spans="1:30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">
        <f>+'Despacho por tipo'!J8+'Exportación por tipo'!J8</f>
        <v>14.8178</v>
      </c>
      <c r="K8" s="67">
        <f>+'Despacho por tipo'!K8+'Exportación por tipo'!K8</f>
        <v>14.6555</v>
      </c>
      <c r="L8" s="37">
        <f>+'Despacho por tipo'!L8+'Exportación por tipo'!L8</f>
        <v>14.623700000000001</v>
      </c>
      <c r="M8" s="7">
        <f>+L8/K8-1</f>
        <v>-2.1698338507726289E-3</v>
      </c>
      <c r="O8" s="42" t="s">
        <v>11</v>
      </c>
      <c r="P8" s="6">
        <f>+'Despacho por tipo'!P8+'Exportación por tipo'!P8</f>
        <v>258.59384899999998</v>
      </c>
      <c r="Q8" s="6">
        <f t="shared" ref="Q8:Z8" si="3">+SUM(C7:C8)+SUM(B9:B18)</f>
        <v>239.05143899999996</v>
      </c>
      <c r="R8" s="6">
        <f t="shared" si="3"/>
        <v>217.96370000000002</v>
      </c>
      <c r="S8" s="6">
        <f t="shared" si="3"/>
        <v>280.13379999999995</v>
      </c>
      <c r="T8" s="6">
        <f t="shared" si="3"/>
        <v>347.98239999999998</v>
      </c>
      <c r="U8" s="6">
        <f t="shared" si="3"/>
        <v>357.02520000000004</v>
      </c>
      <c r="V8" s="6">
        <f t="shared" si="3"/>
        <v>316.17169999999999</v>
      </c>
      <c r="W8" s="6">
        <f t="shared" si="3"/>
        <v>293.46120000000002</v>
      </c>
      <c r="X8" s="6">
        <f t="shared" si="3"/>
        <v>242.065</v>
      </c>
      <c r="Y8" s="67">
        <f t="shared" si="3"/>
        <v>249.09939999999995</v>
      </c>
      <c r="Z8" s="37">
        <f t="shared" si="3"/>
        <v>257.16409999999996</v>
      </c>
      <c r="AA8" s="78">
        <f>+Z8/Y8-1</f>
        <v>3.2375429246316978E-2</v>
      </c>
      <c r="AB8" s="7">
        <f>+POWER(Z8/U8,0.2)-1</f>
        <v>-6.3511833446670773E-2</v>
      </c>
    </row>
    <row r="9" spans="1:30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">
        <f>+'Despacho por tipo'!J9+'Exportación por tipo'!J9</f>
        <v>16.212600000000002</v>
      </c>
      <c r="K9" s="67">
        <f>+'Despacho por tipo'!K9+'Exportación por tipo'!K9</f>
        <v>18.0078</v>
      </c>
      <c r="L9" s="37">
        <f>+'Despacho por tipo'!L9+'Exportación por tipo'!L9</f>
        <v>17.878499999999999</v>
      </c>
      <c r="M9" s="7">
        <f>+L9/K9-1</f>
        <v>-7.1802219038417103E-3</v>
      </c>
      <c r="O9" s="42" t="s">
        <v>0</v>
      </c>
      <c r="P9" s="6">
        <f>+'Despacho por tipo'!P9+'Exportación por tipo'!P9</f>
        <v>254.392765</v>
      </c>
      <c r="Q9" s="6">
        <f t="shared" ref="Q9:Z9" si="4">+SUM(C7:C9)+SUM(B10:B18)</f>
        <v>236.82714699999997</v>
      </c>
      <c r="R9" s="6">
        <f t="shared" si="4"/>
        <v>218.16329999999999</v>
      </c>
      <c r="S9" s="6">
        <f t="shared" si="4"/>
        <v>284.98919999999998</v>
      </c>
      <c r="T9" s="6">
        <f t="shared" si="4"/>
        <v>356.80079999999998</v>
      </c>
      <c r="U9" s="6">
        <f t="shared" si="4"/>
        <v>353.20680000000004</v>
      </c>
      <c r="V9" s="6">
        <f t="shared" si="4"/>
        <v>316.07059999999996</v>
      </c>
      <c r="W9" s="6">
        <f t="shared" si="4"/>
        <v>286.62639999999999</v>
      </c>
      <c r="X9" s="6">
        <f t="shared" si="4"/>
        <v>240.17929999999998</v>
      </c>
      <c r="Y9" s="67">
        <f t="shared" si="4"/>
        <v>250.8946</v>
      </c>
      <c r="Z9" s="37">
        <f t="shared" si="4"/>
        <v>257.03480000000002</v>
      </c>
      <c r="AA9" s="78">
        <f>+Z9/Y9-1</f>
        <v>2.4473225011618416E-2</v>
      </c>
      <c r="AB9" s="7">
        <f>+POWER(Z9/U9,0.2)-1</f>
        <v>-6.1590114577634303E-2</v>
      </c>
    </row>
    <row r="10" spans="1:30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">
        <f>+'Despacho por tipo'!J10+'Exportación por tipo'!J10</f>
        <v>20.201600000000003</v>
      </c>
      <c r="K10" s="67">
        <f>+'Despacho por tipo'!K10+'Exportación por tipo'!K10</f>
        <v>22.7927</v>
      </c>
      <c r="L10" s="37">
        <f>+'Despacho por tipo'!L10+'Exportación por tipo'!L10</f>
        <v>17.791499999999999</v>
      </c>
      <c r="M10" s="7">
        <f>+L10/K10-1</f>
        <v>-0.21942113044966149</v>
      </c>
      <c r="O10" s="42" t="s">
        <v>1</v>
      </c>
      <c r="P10" s="6">
        <f>+'Despacho por tipo'!P10+'Exportación por tipo'!P10</f>
        <v>256.08607699999999</v>
      </c>
      <c r="Q10" s="6">
        <f t="shared" ref="Q10:Z10" si="5">+SUM(C7:C10)+SUM(B11:B18)</f>
        <v>232.673868</v>
      </c>
      <c r="R10" s="6">
        <f t="shared" si="5"/>
        <v>220.02089999999998</v>
      </c>
      <c r="S10" s="6">
        <f t="shared" si="5"/>
        <v>287.78309999999999</v>
      </c>
      <c r="T10" s="6">
        <f t="shared" si="5"/>
        <v>362.33339999999998</v>
      </c>
      <c r="U10" s="6">
        <f t="shared" si="5"/>
        <v>357.07450000000006</v>
      </c>
      <c r="V10" s="6">
        <f t="shared" si="5"/>
        <v>310.78249999999997</v>
      </c>
      <c r="W10" s="6">
        <f t="shared" si="5"/>
        <v>279.96639999999996</v>
      </c>
      <c r="X10" s="6">
        <f t="shared" si="5"/>
        <v>242.50169999999997</v>
      </c>
      <c r="Y10" s="67">
        <f t="shared" si="5"/>
        <v>253.48569999999995</v>
      </c>
      <c r="Z10" s="37">
        <f t="shared" si="5"/>
        <v>252.03359999999998</v>
      </c>
      <c r="AA10" s="78">
        <f>+Z10/Y10-1</f>
        <v>-5.7285282759539369E-3</v>
      </c>
      <c r="AB10" s="7">
        <f>+POWER(Z10/U10,0.2)-1</f>
        <v>-6.7304414510587107E-2</v>
      </c>
    </row>
    <row r="11" spans="1:30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">
        <f>+'Despacho por tipo'!J11+'Exportación por tipo'!J11</f>
        <v>28.590299999999999</v>
      </c>
      <c r="K11" s="67">
        <f>+'Despacho por tipo'!K11+'Exportación por tipo'!K11</f>
        <v>28.2121</v>
      </c>
      <c r="L11" s="37"/>
      <c r="M11" s="7"/>
      <c r="O11" s="42" t="s">
        <v>2</v>
      </c>
      <c r="P11" s="6">
        <f>+'Despacho por tipo'!P11+'Exportación por tipo'!P11</f>
        <v>256.92228</v>
      </c>
      <c r="Q11" s="6">
        <f t="shared" ref="Q11:Y11" si="6">+SUM(C7:C11)+SUM(B12:B18)</f>
        <v>228.76823100000001</v>
      </c>
      <c r="R11" s="6">
        <f t="shared" si="6"/>
        <v>220.51130000000001</v>
      </c>
      <c r="S11" s="6">
        <f t="shared" si="6"/>
        <v>294.79199999999997</v>
      </c>
      <c r="T11" s="6">
        <f t="shared" si="6"/>
        <v>369.78539999999998</v>
      </c>
      <c r="U11" s="6">
        <f t="shared" si="6"/>
        <v>353.81979999999999</v>
      </c>
      <c r="V11" s="6">
        <f t="shared" si="6"/>
        <v>307.70559999999995</v>
      </c>
      <c r="W11" s="6">
        <f t="shared" si="6"/>
        <v>276.10059999999999</v>
      </c>
      <c r="X11" s="6">
        <f t="shared" si="6"/>
        <v>249.43259999999998</v>
      </c>
      <c r="Y11" s="67">
        <f t="shared" si="6"/>
        <v>253.10750000000002</v>
      </c>
      <c r="Z11" s="37"/>
      <c r="AA11" s="78"/>
      <c r="AB11" s="7"/>
    </row>
    <row r="12" spans="1:30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">
        <f>+'Despacho por tipo'!J12+'Exportación por tipo'!J12</f>
        <v>17.370999999999999</v>
      </c>
      <c r="K12" s="67">
        <f>+'Despacho por tipo'!K12+'Exportación por tipo'!K12</f>
        <v>22.892099999999999</v>
      </c>
      <c r="L12" s="37"/>
      <c r="M12" s="7"/>
      <c r="O12" s="42" t="s">
        <v>3</v>
      </c>
      <c r="P12" s="6">
        <f>+'Despacho por tipo'!P12+'Exportación por tipo'!P12</f>
        <v>251.05581599999999</v>
      </c>
      <c r="Q12" s="6">
        <f t="shared" ref="Q12:Y12" si="7">+SUM(C7:C12)+SUM(B13:B18)</f>
        <v>228.98920699999999</v>
      </c>
      <c r="R12" s="6">
        <f t="shared" si="7"/>
        <v>219.249</v>
      </c>
      <c r="S12" s="6">
        <f t="shared" si="7"/>
        <v>301.13660000000004</v>
      </c>
      <c r="T12" s="6">
        <f t="shared" si="7"/>
        <v>376.19450000000001</v>
      </c>
      <c r="U12" s="6">
        <f t="shared" si="7"/>
        <v>355.67570000000001</v>
      </c>
      <c r="V12" s="6">
        <f t="shared" si="7"/>
        <v>305.02179999999998</v>
      </c>
      <c r="W12" s="6">
        <f t="shared" si="7"/>
        <v>265.04499999999996</v>
      </c>
      <c r="X12" s="6">
        <f t="shared" si="7"/>
        <v>247.56439999999998</v>
      </c>
      <c r="Y12" s="67">
        <f t="shared" si="7"/>
        <v>258.62860000000001</v>
      </c>
      <c r="Z12" s="37"/>
      <c r="AA12" s="78"/>
      <c r="AB12" s="7"/>
    </row>
    <row r="13" spans="1:30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">
        <f>+'Despacho por tipo'!J13+'Exportación por tipo'!J13</f>
        <v>24.6768</v>
      </c>
      <c r="K13" s="67">
        <f>+'Despacho por tipo'!K13+'Exportación por tipo'!K13</f>
        <v>22.212</v>
      </c>
      <c r="L13" s="37"/>
      <c r="M13" s="7"/>
      <c r="O13" s="42" t="s">
        <v>4</v>
      </c>
      <c r="P13" s="6">
        <f>+'Despacho por tipo'!P13+'Exportación por tipo'!P13</f>
        <v>248.07051100000001</v>
      </c>
      <c r="Q13" s="6">
        <f t="shared" ref="Q13:Y13" si="8">+SUM(C7:C13)+SUM(B14:B18)</f>
        <v>228.80271099999999</v>
      </c>
      <c r="R13" s="6">
        <f t="shared" si="8"/>
        <v>220.20339999999999</v>
      </c>
      <c r="S13" s="6">
        <f t="shared" si="8"/>
        <v>306.64980000000003</v>
      </c>
      <c r="T13" s="6">
        <f t="shared" si="8"/>
        <v>383.93110000000001</v>
      </c>
      <c r="U13" s="6">
        <f t="shared" si="8"/>
        <v>347.1277</v>
      </c>
      <c r="V13" s="6">
        <f t="shared" si="8"/>
        <v>305.80089999999996</v>
      </c>
      <c r="W13" s="6">
        <f t="shared" si="8"/>
        <v>258.98840000000001</v>
      </c>
      <c r="X13" s="6">
        <f t="shared" si="8"/>
        <v>250.68629999999999</v>
      </c>
      <c r="Y13" s="67">
        <f t="shared" si="8"/>
        <v>256.16380000000004</v>
      </c>
      <c r="Z13" s="37"/>
      <c r="AA13" s="78"/>
      <c r="AB13" s="7"/>
    </row>
    <row r="14" spans="1:30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">
        <f>+'Despacho por tipo'!J14+'Exportación por tipo'!J14</f>
        <v>25.1982</v>
      </c>
      <c r="K14" s="67">
        <f>+'Despacho por tipo'!K14+'Exportación por tipo'!K14</f>
        <v>22.151699999999998</v>
      </c>
      <c r="L14" s="37"/>
      <c r="M14" s="7"/>
      <c r="O14" s="42" t="s">
        <v>5</v>
      </c>
      <c r="P14" s="6">
        <f>+'Despacho por tipo'!P14+'Exportación por tipo'!P14</f>
        <v>254.76264800000001</v>
      </c>
      <c r="Q14" s="6">
        <f t="shared" ref="Q14:Y14" si="9">+SUM(C7:C14)+SUM(B15:B18)</f>
        <v>222.57198</v>
      </c>
      <c r="R14" s="6">
        <f t="shared" si="9"/>
        <v>232.14499999999998</v>
      </c>
      <c r="S14" s="6">
        <f t="shared" si="9"/>
        <v>300.84460000000001</v>
      </c>
      <c r="T14" s="6">
        <f t="shared" si="9"/>
        <v>387.5059</v>
      </c>
      <c r="U14" s="6">
        <f t="shared" si="9"/>
        <v>344.6019</v>
      </c>
      <c r="V14" s="6">
        <f t="shared" si="9"/>
        <v>305.75639999999999</v>
      </c>
      <c r="W14" s="6">
        <f t="shared" si="9"/>
        <v>253.39280000000002</v>
      </c>
      <c r="X14" s="6">
        <f t="shared" si="9"/>
        <v>250.48790000000002</v>
      </c>
      <c r="Y14" s="67">
        <f t="shared" si="9"/>
        <v>253.1173</v>
      </c>
      <c r="Z14" s="37"/>
      <c r="AA14" s="78"/>
      <c r="AB14" s="7"/>
    </row>
    <row r="15" spans="1:30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">
        <f>+'Despacho por tipo'!J15+'Exportación por tipo'!J15</f>
        <v>24.9861</v>
      </c>
      <c r="K15" s="67">
        <f>+'Despacho por tipo'!K15+'Exportación por tipo'!K15</f>
        <v>27.536099999999998</v>
      </c>
      <c r="L15" s="37"/>
      <c r="M15" s="7"/>
      <c r="O15" s="42" t="s">
        <v>6</v>
      </c>
      <c r="P15" s="6">
        <f>+'Despacho por tipo'!P15+'Exportación por tipo'!P15</f>
        <v>256.96252599999997</v>
      </c>
      <c r="Q15" s="6">
        <f t="shared" ref="Q15:Y15" si="10">+SUM(C7:C15)+SUM(B16:B18)</f>
        <v>216.57271300000002</v>
      </c>
      <c r="R15" s="6">
        <f t="shared" si="10"/>
        <v>248.49280000000002</v>
      </c>
      <c r="S15" s="6">
        <f t="shared" si="10"/>
        <v>294.15319999999997</v>
      </c>
      <c r="T15" s="6">
        <f t="shared" si="10"/>
        <v>392.42160000000001</v>
      </c>
      <c r="U15" s="6">
        <f t="shared" si="10"/>
        <v>335.2011</v>
      </c>
      <c r="V15" s="6">
        <f t="shared" si="10"/>
        <v>309.23149999999998</v>
      </c>
      <c r="W15" s="6">
        <f t="shared" si="10"/>
        <v>249.428</v>
      </c>
      <c r="X15" s="6">
        <f t="shared" si="10"/>
        <v>250.73079999999999</v>
      </c>
      <c r="Y15" s="67">
        <f t="shared" si="10"/>
        <v>255.66730000000001</v>
      </c>
      <c r="Z15" s="37"/>
      <c r="AA15" s="78"/>
      <c r="AB15" s="7"/>
    </row>
    <row r="16" spans="1:30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">
        <f>+'Despacho por tipo'!J16+'Exportación por tipo'!J16</f>
        <v>21.034200000000002</v>
      </c>
      <c r="K16" s="67">
        <f>+'Despacho por tipo'!K16+'Exportación por tipo'!K16</f>
        <v>22.263500000000001</v>
      </c>
      <c r="L16" s="37"/>
      <c r="M16" s="7"/>
      <c r="O16" s="42" t="s">
        <v>7</v>
      </c>
      <c r="P16" s="6">
        <f>+'Despacho por tipo'!P16+'Exportación por tipo'!P16</f>
        <v>254.56652800000001</v>
      </c>
      <c r="Q16" s="6">
        <f t="shared" ref="Q16:Y16" si="11">+SUM(C7:C16)+SUM(B17:B18)</f>
        <v>216.51031300000002</v>
      </c>
      <c r="R16" s="6">
        <f t="shared" si="11"/>
        <v>258.38189999999997</v>
      </c>
      <c r="S16" s="6">
        <f t="shared" si="11"/>
        <v>293.4692</v>
      </c>
      <c r="T16" s="6">
        <f t="shared" si="11"/>
        <v>391.18510000000003</v>
      </c>
      <c r="U16" s="6">
        <f t="shared" si="11"/>
        <v>327.74880000000007</v>
      </c>
      <c r="V16" s="6">
        <f t="shared" si="11"/>
        <v>310.88119999999998</v>
      </c>
      <c r="W16" s="6">
        <f t="shared" si="11"/>
        <v>247.834</v>
      </c>
      <c r="X16" s="6">
        <f t="shared" si="11"/>
        <v>247.6891</v>
      </c>
      <c r="Y16" s="67">
        <f t="shared" si="11"/>
        <v>256.89659999999998</v>
      </c>
      <c r="Z16" s="37"/>
      <c r="AA16" s="78"/>
      <c r="AB16" s="7"/>
    </row>
    <row r="17" spans="1:28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">
        <f>+'Despacho por tipo'!J17+'Exportación por tipo'!J17</f>
        <v>22.738399999999999</v>
      </c>
      <c r="K17" s="67">
        <f>+'Despacho por tipo'!K17+'Exportación por tipo'!K17</f>
        <v>19.586400000000001</v>
      </c>
      <c r="L17" s="37"/>
      <c r="M17" s="7"/>
      <c r="O17" s="42" t="s">
        <v>8</v>
      </c>
      <c r="P17" s="6">
        <f>+'Despacho por tipo'!P17+'Exportación por tipo'!P17</f>
        <v>249.632609</v>
      </c>
      <c r="Q17" s="6">
        <f t="shared" ref="Q17:Y17" si="12">+SUM(C7:C17)+SUM(B18)</f>
        <v>217.13491300000001</v>
      </c>
      <c r="R17" s="6">
        <f t="shared" si="12"/>
        <v>260.02699999999999</v>
      </c>
      <c r="S17" s="6">
        <f t="shared" si="12"/>
        <v>300.05849999999998</v>
      </c>
      <c r="T17" s="6">
        <f t="shared" si="12"/>
        <v>395.74090000000001</v>
      </c>
      <c r="U17" s="6">
        <f t="shared" si="12"/>
        <v>321.90080000000006</v>
      </c>
      <c r="V17" s="6">
        <f t="shared" si="12"/>
        <v>308.47529999999995</v>
      </c>
      <c r="W17" s="6">
        <f t="shared" si="12"/>
        <v>244.93259999999998</v>
      </c>
      <c r="X17" s="6">
        <f t="shared" si="12"/>
        <v>247.03129999999999</v>
      </c>
      <c r="Y17" s="67">
        <f t="shared" si="12"/>
        <v>253.74459999999999</v>
      </c>
      <c r="Z17" s="37"/>
      <c r="AA17" s="78"/>
      <c r="AB17" s="7"/>
    </row>
    <row r="18" spans="1:28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">
        <f>+'Despacho por tipo'!J18+'Exportación por tipo'!J18</f>
        <v>17.228400000000001</v>
      </c>
      <c r="K18" s="67">
        <f>+'Despacho por tipo'!K18+'Exportación por tipo'!K18</f>
        <v>20.401599999999998</v>
      </c>
      <c r="L18" s="37"/>
      <c r="M18" s="7"/>
      <c r="O18" s="42" t="s">
        <v>9</v>
      </c>
      <c r="P18" s="6">
        <f>+'Despacho por tipo'!P18+'Exportación por tipo'!P18</f>
        <v>244.64535100000001</v>
      </c>
      <c r="Q18" s="6">
        <f t="shared" ref="Q18:Y18" si="13">+SUM(C7:C18)</f>
        <v>216.28321300000002</v>
      </c>
      <c r="R18" s="6">
        <f t="shared" si="13"/>
        <v>266.29430000000002</v>
      </c>
      <c r="S18" s="6">
        <f t="shared" si="13"/>
        <v>314.29649999999998</v>
      </c>
      <c r="T18" s="6">
        <f t="shared" si="13"/>
        <v>386.33510000000001</v>
      </c>
      <c r="U18" s="6">
        <f t="shared" si="13"/>
        <v>320.22170000000006</v>
      </c>
      <c r="V18" s="6">
        <f t="shared" si="13"/>
        <v>301.63689999999997</v>
      </c>
      <c r="W18" s="6">
        <f t="shared" si="13"/>
        <v>245.02979999999999</v>
      </c>
      <c r="X18" s="6">
        <f t="shared" si="13"/>
        <v>246.32039999999998</v>
      </c>
      <c r="Y18" s="67">
        <f t="shared" si="13"/>
        <v>256.9178</v>
      </c>
      <c r="Z18" s="37"/>
      <c r="AA18" s="78"/>
      <c r="AB18" s="7"/>
    </row>
    <row r="19" spans="1:28" ht="25.5" x14ac:dyDescent="0.25">
      <c r="A19" s="53" t="s">
        <v>13</v>
      </c>
      <c r="B19" s="54">
        <f>SUM(B7:B18)</f>
        <v>244.64535100000001</v>
      </c>
      <c r="C19" s="54">
        <f t="shared" ref="C19:F19" si="14">SUM(C7:C18)</f>
        <v>216.28321300000002</v>
      </c>
      <c r="D19" s="54">
        <f t="shared" si="14"/>
        <v>266.29430000000002</v>
      </c>
      <c r="E19" s="54">
        <f t="shared" si="14"/>
        <v>314.29649999999998</v>
      </c>
      <c r="F19" s="54">
        <f t="shared" si="14"/>
        <v>386.33510000000001</v>
      </c>
      <c r="G19" s="54">
        <f t="shared" ref="G19" si="15">SUM(G7:G18)</f>
        <v>320.22170000000006</v>
      </c>
      <c r="H19" s="54">
        <f t="shared" ref="H19" si="16">SUM(H7:H18)</f>
        <v>301.63689999999997</v>
      </c>
      <c r="I19" s="54">
        <f t="shared" ref="I19:J19" si="17">SUM(I7:I18)</f>
        <v>245.02979999999999</v>
      </c>
      <c r="J19" s="54">
        <f t="shared" si="17"/>
        <v>246.32039999999998</v>
      </c>
      <c r="K19" s="186">
        <f t="shared" ref="K19" si="18">SUM(K7:K18)</f>
        <v>256.9178</v>
      </c>
      <c r="L19" s="55"/>
      <c r="M19" s="56"/>
      <c r="N19" s="3"/>
      <c r="O19" s="43" t="s">
        <v>14</v>
      </c>
      <c r="P19" s="46">
        <f t="shared" ref="P19" si="19">+AVERAGE(P7:P18)</f>
        <v>253.72953974999996</v>
      </c>
      <c r="Q19" s="46">
        <f>+AVERAGE(Q7:Q18)</f>
        <v>227.24211208333335</v>
      </c>
      <c r="R19" s="46">
        <f t="shared" ref="R19:U19" si="20">+AVERAGE(R7:R18)</f>
        <v>233.15245000000002</v>
      </c>
      <c r="S19" s="46">
        <f t="shared" si="20"/>
        <v>294.56778333333335</v>
      </c>
      <c r="T19" s="46">
        <f t="shared" si="20"/>
        <v>373.20385833333336</v>
      </c>
      <c r="U19" s="46">
        <f t="shared" si="20"/>
        <v>345.46057500000006</v>
      </c>
      <c r="V19" s="46">
        <f t="shared" ref="V19:W19" si="21">+AVERAGE(V7:V18)</f>
        <v>309.5512333333333</v>
      </c>
      <c r="W19" s="46">
        <f t="shared" si="21"/>
        <v>266.61407499999996</v>
      </c>
      <c r="X19" s="46">
        <f t="shared" ref="X19:Y19" si="22">+AVERAGE(X7:X18)</f>
        <v>246.43216666666669</v>
      </c>
      <c r="Y19" s="68">
        <f t="shared" si="22"/>
        <v>253.91540833333337</v>
      </c>
      <c r="Z19" s="47">
        <f t="shared" ref="Z19" si="23">+AVERAGE(Z7:Z18)</f>
        <v>255.85709999999997</v>
      </c>
      <c r="AA19" s="79">
        <f>+Z19/Y19-1</f>
        <v>7.6470021233119301E-3</v>
      </c>
      <c r="AB19" s="75">
        <f>+POWER(Z19/U19,0.2)-1</f>
        <v>-5.8284331653992827E-2</v>
      </c>
    </row>
    <row r="20" spans="1:28" ht="25.5" x14ac:dyDescent="0.25">
      <c r="A20" s="57" t="s">
        <v>15</v>
      </c>
      <c r="B20" s="58">
        <f t="shared" ref="B20:G20" si="24">+B19/B$73</f>
        <v>0.20362580154015381</v>
      </c>
      <c r="C20" s="58">
        <f t="shared" si="24"/>
        <v>0.19384303249600926</v>
      </c>
      <c r="D20" s="58">
        <f t="shared" si="24"/>
        <v>0.23883768672094133</v>
      </c>
      <c r="E20" s="58">
        <f t="shared" si="24"/>
        <v>0.26240985770347658</v>
      </c>
      <c r="F20" s="58">
        <f t="shared" si="24"/>
        <v>0.28877999183895026</v>
      </c>
      <c r="G20" s="58">
        <f t="shared" si="24"/>
        <v>0.27267038445110969</v>
      </c>
      <c r="H20" s="58">
        <f t="shared" ref="H20" si="25">+H19/H$73</f>
        <v>0.27600288376749821</v>
      </c>
      <c r="I20" s="58">
        <f t="shared" ref="I20:J20" si="26">+I19/I$73</f>
        <v>0.25054135914324865</v>
      </c>
      <c r="J20" s="58">
        <f t="shared" si="26"/>
        <v>0.25318688165285747</v>
      </c>
      <c r="K20" s="189">
        <f t="shared" ref="K20" si="27">+K19/K$73</f>
        <v>0.27332073386160338</v>
      </c>
      <c r="L20" s="188"/>
      <c r="M20" s="59"/>
      <c r="N20" s="3"/>
      <c r="O20" s="44" t="s">
        <v>15</v>
      </c>
      <c r="P20" s="48">
        <f t="shared" ref="P20:U20" si="28">+P19/P$73</f>
        <v>0.20448274983124032</v>
      </c>
      <c r="Q20" s="48">
        <f t="shared" si="28"/>
        <v>0.19721160662845871</v>
      </c>
      <c r="R20" s="48">
        <f t="shared" si="28"/>
        <v>0.21050471281302116</v>
      </c>
      <c r="S20" s="48">
        <f t="shared" si="28"/>
        <v>0.2551502302446364</v>
      </c>
      <c r="T20" s="48">
        <f t="shared" si="28"/>
        <v>0.2876536623535485</v>
      </c>
      <c r="U20" s="48">
        <f t="shared" si="28"/>
        <v>0.27930468212537368</v>
      </c>
      <c r="V20" s="48">
        <f t="shared" ref="V20:W20" si="29">+V19/V$73</f>
        <v>0.270816316856482</v>
      </c>
      <c r="W20" s="48">
        <f t="shared" si="29"/>
        <v>0.26233464491544695</v>
      </c>
      <c r="X20" s="48">
        <f t="shared" ref="X20:Y20" si="30">+X19/X$73</f>
        <v>0.25410305800844019</v>
      </c>
      <c r="Y20" s="69">
        <f t="shared" si="30"/>
        <v>0.2640587933618031</v>
      </c>
      <c r="Z20" s="72">
        <f t="shared" ref="Z20" si="31">+Z19/Z$73</f>
        <v>0.27047535292367308</v>
      </c>
      <c r="AA20" s="72"/>
      <c r="AB20" s="76"/>
    </row>
    <row r="21" spans="1:28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K21" si="32">+D19/C19-1</f>
        <v>0.23122962853339901</v>
      </c>
      <c r="E21" s="62">
        <f t="shared" si="32"/>
        <v>0.18025996050234627</v>
      </c>
      <c r="F21" s="62">
        <f t="shared" si="32"/>
        <v>0.22920586134430398</v>
      </c>
      <c r="G21" s="62">
        <f t="shared" si="32"/>
        <v>-0.17112967473056406</v>
      </c>
      <c r="H21" s="62">
        <f t="shared" si="32"/>
        <v>-5.8037291039302108E-2</v>
      </c>
      <c r="I21" s="62">
        <f t="shared" si="32"/>
        <v>-0.18766636310080098</v>
      </c>
      <c r="J21" s="62">
        <f t="shared" si="32"/>
        <v>5.2671144489362387E-3</v>
      </c>
      <c r="K21" s="190">
        <f t="shared" si="32"/>
        <v>4.3022827179559631E-2</v>
      </c>
      <c r="L21" s="187"/>
      <c r="M21" s="63"/>
      <c r="O21" s="45" t="s">
        <v>12</v>
      </c>
      <c r="P21" s="49"/>
      <c r="Q21" s="50">
        <f>+Q19/P19-1</f>
        <v>-0.10439236871183666</v>
      </c>
      <c r="R21" s="50">
        <f t="shared" ref="R21:Z21" si="33">+R19/Q19-1</f>
        <v>2.6008990422071276E-2</v>
      </c>
      <c r="S21" s="50">
        <f t="shared" si="33"/>
        <v>0.26341277277306463</v>
      </c>
      <c r="T21" s="50">
        <f t="shared" si="33"/>
        <v>0.26695409155119765</v>
      </c>
      <c r="U21" s="50">
        <f t="shared" si="33"/>
        <v>-7.4338147138216071E-2</v>
      </c>
      <c r="V21" s="50">
        <f t="shared" si="33"/>
        <v>-0.10394628002534512</v>
      </c>
      <c r="W21" s="50">
        <f t="shared" si="33"/>
        <v>-0.1387077604924204</v>
      </c>
      <c r="X21" s="50">
        <f t="shared" si="33"/>
        <v>-7.5697085134508679E-2</v>
      </c>
      <c r="Y21" s="70">
        <f t="shared" si="33"/>
        <v>3.0366334752024438E-2</v>
      </c>
      <c r="Z21" s="73">
        <f t="shared" si="33"/>
        <v>7.6470021233119301E-3</v>
      </c>
      <c r="AA21" s="51"/>
      <c r="AB21" s="52"/>
    </row>
    <row r="22" spans="1:28" ht="13.5" thickBot="1" x14ac:dyDescent="0.3"/>
    <row r="23" spans="1:28" ht="13.5" thickBot="1" x14ac:dyDescent="0.3">
      <c r="A23" s="276" t="s">
        <v>210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O23" s="276" t="s">
        <v>211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51" x14ac:dyDescent="0.25">
      <c r="A24" s="38"/>
      <c r="B24" s="39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:T24" si="35">+Q24+1</f>
        <v>2018</v>
      </c>
      <c r="S24" s="64">
        <f t="shared" si="35"/>
        <v>2019</v>
      </c>
      <c r="T24" s="64">
        <f t="shared" si="35"/>
        <v>2020</v>
      </c>
      <c r="U24" s="64">
        <f t="shared" ref="U24" si="36">+T24+1</f>
        <v>2021</v>
      </c>
      <c r="V24" s="64">
        <v>2022</v>
      </c>
      <c r="W24" s="64">
        <v>2023</v>
      </c>
      <c r="X24" s="64">
        <v>2024</v>
      </c>
      <c r="Y24" s="66">
        <v>2025</v>
      </c>
      <c r="Z24" s="71">
        <v>2026</v>
      </c>
      <c r="AA24" s="77" t="s">
        <v>16</v>
      </c>
      <c r="AB24" s="74" t="s">
        <v>21</v>
      </c>
    </row>
    <row r="25" spans="1:28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">
        <f>+'Despacho por tipo'!J25+'Exportación por tipo'!J25</f>
        <v>48.495800000000003</v>
      </c>
      <c r="K25" s="67">
        <f>+'Despacho por tipo'!K25+'Exportación por tipo'!K25</f>
        <v>49.082299999999996</v>
      </c>
      <c r="L25" s="37">
        <f>+'Despacho por tipo'!L25+'Exportación por tipo'!L25</f>
        <v>51.388000000000005</v>
      </c>
      <c r="M25" s="7">
        <f>+L25/K25-1</f>
        <v>4.6976201196765599E-2</v>
      </c>
      <c r="O25" s="42" t="s">
        <v>10</v>
      </c>
      <c r="P25" s="6">
        <f>+'Despacho por tipo'!P25+'Exportación por tipo'!P25</f>
        <v>968.88640999999984</v>
      </c>
      <c r="Q25" s="6">
        <f>+SUM(C25)+SUM(B26:B36)</f>
        <v>899.48564099999999</v>
      </c>
      <c r="R25" s="6">
        <f t="shared" ref="R25" si="37">+SUM(D25)+SUM(C26:C36)</f>
        <v>849.6613000000001</v>
      </c>
      <c r="S25" s="6">
        <f t="shared" ref="S25:Z25" si="38">+SUM(E25)+SUM(D26:D36)</f>
        <v>810.61650000000009</v>
      </c>
      <c r="T25" s="6">
        <f t="shared" si="38"/>
        <v>859.15809999999999</v>
      </c>
      <c r="U25" s="6">
        <f t="shared" si="38"/>
        <v>908.15579999999989</v>
      </c>
      <c r="V25" s="6">
        <f t="shared" si="38"/>
        <v>800.57399999999984</v>
      </c>
      <c r="W25" s="6">
        <f t="shared" si="38"/>
        <v>738.7002</v>
      </c>
      <c r="X25" s="6">
        <f t="shared" si="38"/>
        <v>684.07990000000018</v>
      </c>
      <c r="Y25" s="67">
        <f t="shared" si="38"/>
        <v>691.31389999999999</v>
      </c>
      <c r="Z25" s="37">
        <f t="shared" si="38"/>
        <v>648.54110000000003</v>
      </c>
      <c r="AA25" s="78">
        <f>+Z25/Y25-1</f>
        <v>-6.1871748853885244E-2</v>
      </c>
      <c r="AB25" s="7">
        <f>+POWER(Z25/U25,0.2)-1</f>
        <v>-6.5120947992704847E-2</v>
      </c>
    </row>
    <row r="26" spans="1:28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">
        <f>+'Despacho por tipo'!J26+'Exportación por tipo'!J26</f>
        <v>48.193899999999999</v>
      </c>
      <c r="K26" s="67">
        <f>+'Despacho por tipo'!K26+'Exportación por tipo'!K26</f>
        <v>51.225499999999997</v>
      </c>
      <c r="L26" s="37">
        <f>+'Despacho por tipo'!L26+'Exportación por tipo'!L26</f>
        <v>49.365200000000002</v>
      </c>
      <c r="M26" s="7">
        <f>+L26/K26-1</f>
        <v>-3.6315897355808979E-2</v>
      </c>
      <c r="O26" s="42" t="s">
        <v>11</v>
      </c>
      <c r="P26" s="6">
        <f>+'Despacho por tipo'!P26+'Exportación por tipo'!P26</f>
        <v>965.58771400000001</v>
      </c>
      <c r="Q26" s="6">
        <f>+SUM(C25:C26)+SUM(B27:B36)</f>
        <v>888.21104100000014</v>
      </c>
      <c r="R26" s="6">
        <f t="shared" ref="R26" si="39">+SUM(D25:D26)+SUM(C27:C36)</f>
        <v>849.04630000000009</v>
      </c>
      <c r="S26" s="6">
        <f>+SUM(E25:E26)+SUM(D27:D36)</f>
        <v>815.43220000000019</v>
      </c>
      <c r="T26" s="6">
        <f>+SUM(F25:F26)+SUM(E27:E36)</f>
        <v>865.45260000000007</v>
      </c>
      <c r="U26" s="6">
        <f>+SUM(G25:G26)+SUM(F27:F36)</f>
        <v>900.40530000000012</v>
      </c>
      <c r="V26" s="6">
        <f>+SUM(H25:H26)+SUM(G27:G36)</f>
        <v>796.42909999999995</v>
      </c>
      <c r="W26" s="6">
        <f t="shared" ref="W26" si="40">+SUM(I25:I26)+SUM(H27:H36)</f>
        <v>730.26429999999993</v>
      </c>
      <c r="X26" s="6">
        <f>+SUM(J25:J26)+SUM(I27:I36)</f>
        <v>685.13520000000005</v>
      </c>
      <c r="Y26" s="67">
        <f>+SUM(K25:K26)+SUM(J27:J36)</f>
        <v>694.3454999999999</v>
      </c>
      <c r="Z26" s="37">
        <f t="shared" ref="Z26" si="41">+SUM(L25:L26)+SUM(K27:K36)</f>
        <v>646.68079999999998</v>
      </c>
      <c r="AA26" s="78">
        <f>+Z26/Y26-1</f>
        <v>-6.8646948817267406E-2</v>
      </c>
      <c r="AB26" s="7">
        <f>+POWER(Z26/U26,0.2)-1</f>
        <v>-6.4054878681598315E-2</v>
      </c>
    </row>
    <row r="27" spans="1:28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">
        <f>+'Despacho por tipo'!J27+'Exportación por tipo'!J27</f>
        <v>51.606200000000001</v>
      </c>
      <c r="K27" s="67">
        <f>+'Despacho por tipo'!K27+'Exportación por tipo'!K27</f>
        <v>50.724599999999995</v>
      </c>
      <c r="L27" s="37">
        <f>+'Despacho por tipo'!L27+'Exportación por tipo'!L27</f>
        <v>58.1569</v>
      </c>
      <c r="M27" s="7">
        <f>+L27/K27-1</f>
        <v>0.14652259455964178</v>
      </c>
      <c r="O27" s="42" t="s">
        <v>0</v>
      </c>
      <c r="P27" s="6">
        <f>+'Despacho por tipo'!P27+'Exportación por tipo'!P27</f>
        <v>957.82867699999997</v>
      </c>
      <c r="Q27" s="6">
        <f>+SUM(C25:C27)+SUM(B28:B36)</f>
        <v>881.27288600000009</v>
      </c>
      <c r="R27" s="6">
        <f t="shared" ref="R27" si="42">+SUM(D25:D27)+SUM(C28:C36)</f>
        <v>847.39120000000003</v>
      </c>
      <c r="S27" s="6">
        <f>+SUM(E25:E27)+SUM(D28:D36)</f>
        <v>814.77010000000018</v>
      </c>
      <c r="T27" s="6">
        <f>+SUM(F25:F27)+SUM(E28:E36)</f>
        <v>860.27550000000008</v>
      </c>
      <c r="U27" s="6">
        <f>+SUM(G25:G27)+SUM(F28:F36)</f>
        <v>897.25450000000001</v>
      </c>
      <c r="V27" s="6">
        <f>+SUM(H25:H27)+SUM(G28:G36)</f>
        <v>806.03570000000002</v>
      </c>
      <c r="W27" s="6">
        <f t="shared" ref="W27" si="43">+SUM(I25:I27)+SUM(H28:H36)</f>
        <v>716.51830000000007</v>
      </c>
      <c r="X27" s="6">
        <f t="shared" ref="X27" si="44">+SUM(J25:J27)+SUM(I28:I36)</f>
        <v>681.077</v>
      </c>
      <c r="Y27" s="67">
        <f t="shared" ref="Y27" si="45">+SUM(K25:K27)+SUM(J28:J36)</f>
        <v>693.46389999999997</v>
      </c>
      <c r="Z27" s="37">
        <f t="shared" ref="Z27" si="46">+SUM(L25:L27)+SUM(K28:K36)</f>
        <v>654.11310000000003</v>
      </c>
      <c r="AA27" s="78">
        <f>+Z27/Y27-1</f>
        <v>-5.6745275420969965E-2</v>
      </c>
      <c r="AB27" s="7">
        <f>+POWER(Z27/U27,0.2)-1</f>
        <v>-6.1255424745603526E-2</v>
      </c>
    </row>
    <row r="28" spans="1:28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">
        <f>+'Despacho por tipo'!J28+'Exportación por tipo'!J28</f>
        <v>51.886899999999997</v>
      </c>
      <c r="K28" s="67">
        <f>+'Despacho por tipo'!K28+'Exportación por tipo'!K28</f>
        <v>50.076799999999999</v>
      </c>
      <c r="L28" s="37">
        <f>+'Despacho por tipo'!L28+'Exportación por tipo'!L28</f>
        <v>58.5047</v>
      </c>
      <c r="M28" s="7">
        <f>+L28/K28-1</f>
        <v>0.16829949198031824</v>
      </c>
      <c r="O28" s="42" t="s">
        <v>1</v>
      </c>
      <c r="P28" s="6">
        <f>+'Despacho por tipo'!P28+'Exportación por tipo'!P28</f>
        <v>951.33182999999997</v>
      </c>
      <c r="Q28" s="6">
        <f>+SUM(C25:C28)+SUM(B29:B36)</f>
        <v>867.12368800000002</v>
      </c>
      <c r="R28" s="6">
        <f t="shared" ref="R28" si="47">+SUM(D25:D28)+SUM(C29:C36)</f>
        <v>845.22019999999998</v>
      </c>
      <c r="S28" s="6">
        <f>+SUM(E25:E28)+SUM(D29:D36)</f>
        <v>817.7201</v>
      </c>
      <c r="T28" s="6">
        <f>+SUM(F25:F28)+SUM(E29:E36)</f>
        <v>863.98309999999992</v>
      </c>
      <c r="U28" s="6">
        <f>+SUM(G25:G28)+SUM(F29:F36)</f>
        <v>889.00529999999992</v>
      </c>
      <c r="V28" s="6">
        <f>+SUM(H25:H28)+SUM(G29:G36)</f>
        <v>805.76020000000005</v>
      </c>
      <c r="W28" s="6">
        <f t="shared" ref="W28" si="48">+SUM(I25:I28)+SUM(H29:H36)</f>
        <v>710.0277000000001</v>
      </c>
      <c r="X28" s="6">
        <f t="shared" ref="X28" si="49">+SUM(J25:J28)+SUM(I29:I36)</f>
        <v>677.49340000000007</v>
      </c>
      <c r="Y28" s="67">
        <f t="shared" ref="Y28" si="50">+SUM(K25:K28)+SUM(J29:J36)</f>
        <v>691.65380000000005</v>
      </c>
      <c r="Z28" s="37">
        <f t="shared" ref="Z28" si="51">+SUM(L25:L28)+SUM(K29:K36)</f>
        <v>662.54100000000005</v>
      </c>
      <c r="AA28" s="78">
        <f>+Z28/Y28-1</f>
        <v>-4.2091578185502576E-2</v>
      </c>
      <c r="AB28" s="7">
        <f>+POWER(Z28/U28,0.2)-1</f>
        <v>-5.7108584492226111E-2</v>
      </c>
    </row>
    <row r="29" spans="1:28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">
        <f>+'Despacho por tipo'!J29+'Exportación por tipo'!J29</f>
        <v>54.565899999999999</v>
      </c>
      <c r="K29" s="67">
        <f>+'Despacho por tipo'!K29+'Exportación por tipo'!K29</f>
        <v>45.002000000000002</v>
      </c>
      <c r="L29" s="37"/>
      <c r="M29" s="7"/>
      <c r="O29" s="42" t="s">
        <v>2</v>
      </c>
      <c r="P29" s="6">
        <f>+'Despacho por tipo'!P29+'Exportación por tipo'!P29</f>
        <v>946.46303499999999</v>
      </c>
      <c r="Q29" s="6">
        <f>+SUM(C25:C29)+SUM(B30:B36)</f>
        <v>870.2966100000001</v>
      </c>
      <c r="R29" s="6">
        <f t="shared" ref="R29" si="52">+SUM(D25:D29)+SUM(C30:C36)</f>
        <v>840.61550000000011</v>
      </c>
      <c r="S29" s="6">
        <f>+SUM(E25:E29)+SUM(D30:D36)</f>
        <v>821.88799999999992</v>
      </c>
      <c r="T29" s="6">
        <f>+SUM(F25:F29)+SUM(E30:E36)</f>
        <v>864.12959999999998</v>
      </c>
      <c r="U29" s="6">
        <f>+SUM(G25:G29)+SUM(F30:F36)</f>
        <v>869.03499999999997</v>
      </c>
      <c r="V29" s="6">
        <f>+SUM(H25:H29)+SUM(G30:G36)</f>
        <v>805.8495999999999</v>
      </c>
      <c r="W29" s="6">
        <f t="shared" ref="W29" si="53">+SUM(I25:I29)+SUM(H30:H36)</f>
        <v>705.61480000000006</v>
      </c>
      <c r="X29" s="6">
        <f t="shared" ref="X29" si="54">+SUM(J25:J29)+SUM(I30:I36)</f>
        <v>676.7962</v>
      </c>
      <c r="Y29" s="67">
        <f t="shared" ref="Y29" si="55">+SUM(K25:K29)+SUM(J30:J36)</f>
        <v>682.08989999999994</v>
      </c>
      <c r="Z29" s="37"/>
      <c r="AA29" s="78"/>
      <c r="AB29" s="7"/>
    </row>
    <row r="30" spans="1:28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">
        <f>+'Despacho por tipo'!J30+'Exportación por tipo'!J30</f>
        <v>51.696399999999997</v>
      </c>
      <c r="K30" s="67">
        <f>+'Despacho por tipo'!K30+'Exportación por tipo'!K30</f>
        <v>48.773200000000003</v>
      </c>
      <c r="L30" s="37"/>
      <c r="M30" s="7"/>
      <c r="O30" s="42" t="s">
        <v>3</v>
      </c>
      <c r="P30" s="6">
        <f>+'Despacho por tipo'!P30+'Exportación por tipo'!P30</f>
        <v>926.90134</v>
      </c>
      <c r="Q30" s="6">
        <f>+SUM(C25:C30)+SUM(B31:B36)</f>
        <v>880.31489999999997</v>
      </c>
      <c r="R30" s="6">
        <f t="shared" ref="R30" si="56">+SUM(D25:D30)+SUM(C31:C36)</f>
        <v>832.65180000000009</v>
      </c>
      <c r="S30" s="6">
        <f>+SUM(E25:E30)+SUM(D31:D36)</f>
        <v>814.91629999999998</v>
      </c>
      <c r="T30" s="6">
        <f>+SUM(F25:F30)+SUM(E31:E36)</f>
        <v>884.44540000000006</v>
      </c>
      <c r="U30" s="6">
        <f>+SUM(G25:G30)+SUM(F31:F36)</f>
        <v>858.49399999999991</v>
      </c>
      <c r="V30" s="6">
        <f>+SUM(H25:H30)+SUM(G31:G36)</f>
        <v>791.60019999999986</v>
      </c>
      <c r="W30" s="6">
        <f t="shared" ref="W30" si="57">+SUM(I25:I30)+SUM(H31:H36)</f>
        <v>699.48170000000005</v>
      </c>
      <c r="X30" s="6">
        <f t="shared" ref="X30" si="58">+SUM(J25:J30)+SUM(I31:I36)</f>
        <v>672.18979999999999</v>
      </c>
      <c r="Y30" s="67">
        <f t="shared" ref="Y30" si="59">+SUM(K25:K30)+SUM(J31:J36)</f>
        <v>679.16669999999999</v>
      </c>
      <c r="Z30" s="37"/>
      <c r="AA30" s="78"/>
      <c r="AB30" s="7"/>
    </row>
    <row r="31" spans="1:28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">
        <f>+'Despacho por tipo'!J31+'Exportación por tipo'!J31</f>
        <v>71.596900000000005</v>
      </c>
      <c r="K31" s="67">
        <f>+'Despacho por tipo'!K31+'Exportación por tipo'!K31</f>
        <v>59.012299999999996</v>
      </c>
      <c r="L31" s="37"/>
      <c r="M31" s="7"/>
      <c r="O31" s="42" t="s">
        <v>4</v>
      </c>
      <c r="P31" s="6">
        <f>+'Despacho por tipo'!P31+'Exportación por tipo'!P31</f>
        <v>916.80547799999999</v>
      </c>
      <c r="Q31" s="6">
        <f>+SUM(C25:C31)+SUM(B32:B36)</f>
        <v>881.96289999999988</v>
      </c>
      <c r="R31" s="6">
        <f t="shared" ref="R31" si="60">+SUM(D25:D31)+SUM(C32:C36)</f>
        <v>832.73580000000015</v>
      </c>
      <c r="S31" s="6">
        <f>+SUM(E25:E31)+SUM(D32:D36)</f>
        <v>814.76030000000003</v>
      </c>
      <c r="T31" s="6">
        <f>+SUM(F25:F31)+SUM(E32:E36)</f>
        <v>902.81460000000004</v>
      </c>
      <c r="U31" s="6">
        <f>+SUM(G25:G31)+SUM(F32:F36)</f>
        <v>839.02279999999996</v>
      </c>
      <c r="V31" s="6">
        <f>+SUM(H25:H31)+SUM(G32:G36)</f>
        <v>782.86950000000002</v>
      </c>
      <c r="W31" s="6">
        <f t="shared" ref="W31" si="61">+SUM(I25:I31)+SUM(H32:H36)</f>
        <v>695.76640000000009</v>
      </c>
      <c r="X31" s="6">
        <f t="shared" ref="X31" si="62">+SUM(J25:J31)+SUM(I32:I36)</f>
        <v>681.64980000000003</v>
      </c>
      <c r="Y31" s="67">
        <f t="shared" ref="Y31" si="63">+SUM(K25:K31)+SUM(J32:J36)</f>
        <v>666.58210000000008</v>
      </c>
      <c r="Z31" s="37"/>
      <c r="AA31" s="78"/>
      <c r="AB31" s="7"/>
    </row>
    <row r="32" spans="1:28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">
        <f>+'Despacho por tipo'!J32+'Exportación por tipo'!J32</f>
        <v>73.711999999999989</v>
      </c>
      <c r="K32" s="67">
        <f>+'Despacho por tipo'!K32+'Exportación por tipo'!K32</f>
        <v>59.519800000000004</v>
      </c>
      <c r="L32" s="37"/>
      <c r="M32" s="7"/>
      <c r="O32" s="42" t="s">
        <v>5</v>
      </c>
      <c r="P32" s="6">
        <f>+'Despacho por tipo'!P32+'Exportación por tipo'!P32</f>
        <v>922.29782299999999</v>
      </c>
      <c r="Q32" s="6">
        <f>+SUM(C25:C32)+SUM(B33:B36)</f>
        <v>877.63939999999991</v>
      </c>
      <c r="R32" s="6">
        <f t="shared" ref="R32" si="64">+SUM(D25:D32)+SUM(C33:C36)</f>
        <v>828.08720000000005</v>
      </c>
      <c r="S32" s="6">
        <f>+SUM(E25:E32)+SUM(D33:D36)</f>
        <v>821.23839999999996</v>
      </c>
      <c r="T32" s="6">
        <f>+SUM(F25:F32)+SUM(E33:E36)</f>
        <v>903.19400000000007</v>
      </c>
      <c r="U32" s="6">
        <f>+SUM(G25:G32)+SUM(F33:F36)</f>
        <v>829.05439999999999</v>
      </c>
      <c r="V32" s="6">
        <f>+SUM(H25:H32)+SUM(G33:G36)</f>
        <v>783.35509999999999</v>
      </c>
      <c r="W32" s="6">
        <f t="shared" ref="W32" si="65">+SUM(I25:I32)+SUM(H33:H36)</f>
        <v>689.22940000000017</v>
      </c>
      <c r="X32" s="6">
        <f t="shared" ref="X32" si="66">+SUM(J25:J32)+SUM(I33:I36)</f>
        <v>689.56020000000001</v>
      </c>
      <c r="Y32" s="67">
        <f t="shared" ref="Y32" si="67">+SUM(K25:K32)+SUM(J33:J36)</f>
        <v>652.38990000000001</v>
      </c>
      <c r="Z32" s="37"/>
      <c r="AA32" s="78"/>
      <c r="AB32" s="7"/>
    </row>
    <row r="33" spans="1:28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">
        <f>+'Despacho por tipo'!J33+'Exportación por tipo'!J33</f>
        <v>58.314000000000007</v>
      </c>
      <c r="K33" s="67">
        <f>+'Despacho por tipo'!K33+'Exportación por tipo'!K33</f>
        <v>60.8705</v>
      </c>
      <c r="L33" s="37"/>
      <c r="M33" s="7"/>
      <c r="O33" s="42" t="s">
        <v>6</v>
      </c>
      <c r="P33" s="6">
        <f>+'Despacho por tipo'!P33+'Exportación por tipo'!P33</f>
        <v>920.29713500000003</v>
      </c>
      <c r="Q33" s="6">
        <f>+SUM(C25:C33)+SUM(B34:B36)</f>
        <v>874.04539999999986</v>
      </c>
      <c r="R33" s="6">
        <f t="shared" ref="R33" si="68">+SUM(D25:D33)+SUM(C34:C36)</f>
        <v>815.8977000000001</v>
      </c>
      <c r="S33" s="6">
        <f>+SUM(E25:E33)+SUM(D34:D36)</f>
        <v>826.75610000000006</v>
      </c>
      <c r="T33" s="6">
        <f>+SUM(F25:F33)+SUM(E34:E36)</f>
        <v>913.40870000000007</v>
      </c>
      <c r="U33" s="6">
        <f>+SUM(G25:G33)+SUM(F34:F36)</f>
        <v>819.54299999999989</v>
      </c>
      <c r="V33" s="6">
        <f>+SUM(H25:H33)+SUM(G34:G36)</f>
        <v>779.04809999999998</v>
      </c>
      <c r="W33" s="6">
        <f t="shared" ref="W33" si="69">+SUM(I25:I33)+SUM(H34:H36)</f>
        <v>682.81270000000006</v>
      </c>
      <c r="X33" s="6">
        <f t="shared" ref="X33" si="70">+SUM(J25:J33)+SUM(I34:I36)</f>
        <v>687.77100000000007</v>
      </c>
      <c r="Y33" s="67">
        <f t="shared" ref="Y33" si="71">+SUM(K25:K33)+SUM(J34:J36)</f>
        <v>654.94640000000004</v>
      </c>
      <c r="Z33" s="37"/>
      <c r="AA33" s="78"/>
      <c r="AB33" s="7"/>
    </row>
    <row r="34" spans="1:28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">
        <f>+'Despacho por tipo'!J34+'Exportación por tipo'!J34</f>
        <v>63.229799999999997</v>
      </c>
      <c r="K34" s="67">
        <f>+'Despacho por tipo'!K34+'Exportación por tipo'!K34</f>
        <v>59.555299999999995</v>
      </c>
      <c r="L34" s="37"/>
      <c r="M34" s="7"/>
      <c r="O34" s="42" t="s">
        <v>7</v>
      </c>
      <c r="P34" s="6">
        <f>+'Despacho por tipo'!P34+'Exportación por tipo'!P34</f>
        <v>912.45813400000009</v>
      </c>
      <c r="Q34" s="6">
        <f>+SUM(C25:C34)+SUM(B35:B36)</f>
        <v>866.52069999999981</v>
      </c>
      <c r="R34" s="6">
        <f t="shared" ref="R34" si="72">+SUM(D25:D34)+SUM(C35:C36)</f>
        <v>811.90770000000009</v>
      </c>
      <c r="S34" s="6">
        <f>+SUM(E25:E34)+SUM(D35:D36)</f>
        <v>837.82260000000008</v>
      </c>
      <c r="T34" s="6">
        <f>+SUM(F25:F34)+SUM(E35:E36)</f>
        <v>917.19380000000001</v>
      </c>
      <c r="U34" s="6">
        <f>+SUM(G25:G34)+SUM(F35:F36)</f>
        <v>806.22319999999991</v>
      </c>
      <c r="V34" s="6">
        <f>+SUM(H25:H34)+SUM(G35:G36)</f>
        <v>777.2441</v>
      </c>
      <c r="W34" s="6">
        <f t="shared" ref="W34" si="73">+SUM(I25:I34)+SUM(H35:H36)</f>
        <v>683.08630000000005</v>
      </c>
      <c r="X34" s="6">
        <f t="shared" ref="X34" si="74">+SUM(J25:J34)+SUM(I35:I36)</f>
        <v>686.04340000000002</v>
      </c>
      <c r="Y34" s="67">
        <f t="shared" ref="Y34" si="75">+SUM(K25:K34)+SUM(J35:J36)</f>
        <v>651.27189999999996</v>
      </c>
      <c r="Z34" s="37"/>
      <c r="AA34" s="78"/>
      <c r="AB34" s="7"/>
    </row>
    <row r="35" spans="1:28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">
        <f>+'Despacho por tipo'!J35+'Exportación por tipo'!J35</f>
        <v>61.543199999999999</v>
      </c>
      <c r="K35" s="67">
        <f>+'Despacho por tipo'!K35+'Exportación por tipo'!K35</f>
        <v>55.229799999999997</v>
      </c>
      <c r="L35" s="37"/>
      <c r="M35" s="7"/>
      <c r="O35" s="42" t="s">
        <v>8</v>
      </c>
      <c r="P35" s="6">
        <f>+'Despacho por tipo'!P35+'Exportación por tipo'!P35</f>
        <v>908.3199810000001</v>
      </c>
      <c r="Q35" s="6">
        <f>+SUM(C25:C35)+SUM(B36)</f>
        <v>863.38199999999995</v>
      </c>
      <c r="R35" s="6">
        <f t="shared" ref="R35" si="76">+SUM(D25:D35)+SUM(C36)</f>
        <v>807.6296000000001</v>
      </c>
      <c r="S35" s="6">
        <f>+SUM(E25:E35)+SUM(D36)</f>
        <v>843.42680000000018</v>
      </c>
      <c r="T35" s="6">
        <f>+SUM(F25:F35)+SUM(E36)</f>
        <v>916.74259999999992</v>
      </c>
      <c r="U35" s="6">
        <f>+SUM(G25:G35)+SUM(F36)</f>
        <v>811.15249999999992</v>
      </c>
      <c r="V35" s="6">
        <f>+SUM(H25:H35)+SUM(G36)</f>
        <v>758.04279999999994</v>
      </c>
      <c r="W35" s="6">
        <f t="shared" ref="W35" si="77">+SUM(I25:I35)+SUM(H36)</f>
        <v>685.77230000000009</v>
      </c>
      <c r="X35" s="6">
        <f t="shared" ref="X35" si="78">+SUM(J25:J35)+SUM(I36)</f>
        <v>690.56370000000004</v>
      </c>
      <c r="Y35" s="67">
        <f t="shared" ref="Y35" si="79">+SUM(K25:K35)+SUM(J36)</f>
        <v>644.95849999999996</v>
      </c>
      <c r="Z35" s="37"/>
      <c r="AA35" s="78"/>
      <c r="AB35" s="7"/>
    </row>
    <row r="36" spans="1:28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">
        <f>+'Despacho por tipo'!J36+'Exportación por tipo'!J36</f>
        <v>55.886399999999995</v>
      </c>
      <c r="K36" s="67">
        <f>+'Despacho por tipo'!K36+'Exportación por tipo'!K36</f>
        <v>57.1633</v>
      </c>
      <c r="L36" s="37"/>
      <c r="M36" s="7"/>
      <c r="O36" s="42" t="s">
        <v>9</v>
      </c>
      <c r="P36" s="6">
        <f>+'Despacho por tipo'!P36+'Exportación por tipo'!P36</f>
        <v>905.02855800000009</v>
      </c>
      <c r="Q36" s="6">
        <f>+SUM(C25:C36)</f>
        <v>852.64809999999989</v>
      </c>
      <c r="R36" s="6">
        <f t="shared" ref="R36" si="80">+SUM(D25:D36)</f>
        <v>809.21170000000018</v>
      </c>
      <c r="S36" s="6">
        <f>+SUM(E25:E36)</f>
        <v>847.79170000000011</v>
      </c>
      <c r="T36" s="6">
        <f>+SUM(F25:F36)</f>
        <v>918.0838</v>
      </c>
      <c r="U36" s="6">
        <f>+SUM(G25:G36)</f>
        <v>810.64199999999983</v>
      </c>
      <c r="V36" s="6">
        <f>+SUM(H25:H36)</f>
        <v>740.46529999999996</v>
      </c>
      <c r="W36" s="6">
        <f t="shared" ref="W36" si="81">+SUM(I25:I36)</f>
        <v>688.03650000000016</v>
      </c>
      <c r="X36" s="6">
        <f t="shared" ref="X36" si="82">+SUM(J25:J36)</f>
        <v>690.72739999999999</v>
      </c>
      <c r="Y36" s="67">
        <f t="shared" ref="Y36" si="83">+SUM(K25:K36)</f>
        <v>646.23540000000003</v>
      </c>
      <c r="Z36" s="37"/>
      <c r="AA36" s="78"/>
      <c r="AB36" s="7"/>
    </row>
    <row r="37" spans="1:28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84">SUM(G25:G36)</f>
        <v>810.64199999999983</v>
      </c>
      <c r="H37" s="54">
        <f t="shared" si="84"/>
        <v>740.46529999999996</v>
      </c>
      <c r="I37" s="54">
        <f t="shared" ref="I37:J37" si="85">SUM(I25:I36)</f>
        <v>688.03650000000016</v>
      </c>
      <c r="J37" s="54">
        <f t="shared" si="85"/>
        <v>690.72739999999999</v>
      </c>
      <c r="K37" s="186">
        <f t="shared" ref="K37" si="86">SUM(K25:K36)</f>
        <v>646.23540000000003</v>
      </c>
      <c r="L37" s="55"/>
      <c r="M37" s="56"/>
      <c r="N37" s="3"/>
      <c r="O37" s="43" t="s">
        <v>14</v>
      </c>
      <c r="P37" s="46">
        <f t="shared" ref="P37:W37" si="87">+AVERAGE(P25:P36)</f>
        <v>933.51717625000003</v>
      </c>
      <c r="Q37" s="46">
        <f t="shared" si="87"/>
        <v>875.24193883333328</v>
      </c>
      <c r="R37" s="46">
        <f t="shared" si="87"/>
        <v>830.83800000000019</v>
      </c>
      <c r="S37" s="46">
        <f t="shared" si="87"/>
        <v>823.92825833333325</v>
      </c>
      <c r="T37" s="46">
        <f t="shared" si="87"/>
        <v>889.07348333333346</v>
      </c>
      <c r="U37" s="46">
        <f t="shared" si="87"/>
        <v>853.16564999999991</v>
      </c>
      <c r="V37" s="46">
        <f t="shared" si="87"/>
        <v>785.60614166666653</v>
      </c>
      <c r="W37" s="46">
        <f t="shared" si="87"/>
        <v>702.10921666666684</v>
      </c>
      <c r="X37" s="46">
        <f t="shared" ref="X37:Y37" si="88">+AVERAGE(X25:X36)</f>
        <v>683.59058333333348</v>
      </c>
      <c r="Y37" s="68">
        <f t="shared" si="88"/>
        <v>670.70149166666658</v>
      </c>
      <c r="Z37" s="47">
        <f t="shared" ref="Z37" si="89">+AVERAGE(Z25:Z36)</f>
        <v>652.96900000000005</v>
      </c>
      <c r="AA37" s="79">
        <f>+Z37/Y37-1</f>
        <v>-2.6438724062774921E-2</v>
      </c>
      <c r="AB37" s="75">
        <f>+POWER(Z37/U37,0.2)-1</f>
        <v>-5.2079664108779289E-2</v>
      </c>
    </row>
    <row r="38" spans="1:28" ht="25.5" x14ac:dyDescent="0.25">
      <c r="A38" s="57" t="s">
        <v>15</v>
      </c>
      <c r="B38" s="58">
        <f t="shared" ref="B38:H38" si="90">+B37/B$73</f>
        <v>0.75328292479786219</v>
      </c>
      <c r="C38" s="58">
        <f t="shared" si="90"/>
        <v>0.76418271701909901</v>
      </c>
      <c r="D38" s="58">
        <f t="shared" si="90"/>
        <v>0.72577689607145324</v>
      </c>
      <c r="E38" s="58">
        <f t="shared" si="90"/>
        <v>0.70783129738698503</v>
      </c>
      <c r="F38" s="58">
        <f t="shared" si="90"/>
        <v>0.68625458124688243</v>
      </c>
      <c r="G38" s="58">
        <f t="shared" si="90"/>
        <v>0.690265730874005</v>
      </c>
      <c r="H38" s="58">
        <f t="shared" si="90"/>
        <v>0.67753831885212212</v>
      </c>
      <c r="I38" s="58">
        <f t="shared" ref="I38:J38" si="91">+I37/I$73</f>
        <v>0.70351279660744881</v>
      </c>
      <c r="J38" s="58">
        <f t="shared" si="91"/>
        <v>0.70998226893990901</v>
      </c>
      <c r="K38" s="189">
        <f t="shared" ref="K38" si="92">+K37/K$73</f>
        <v>0.6874943416740561</v>
      </c>
      <c r="L38" s="188"/>
      <c r="M38" s="59"/>
      <c r="N38" s="3"/>
      <c r="O38" s="44" t="s">
        <v>15</v>
      </c>
      <c r="P38" s="48">
        <f t="shared" ref="P38:W38" si="93">+P37/P$73</f>
        <v>0.75232926919891541</v>
      </c>
      <c r="Q38" s="48">
        <f t="shared" si="93"/>
        <v>0.7595769435668277</v>
      </c>
      <c r="R38" s="48">
        <f t="shared" si="93"/>
        <v>0.75013286192851458</v>
      </c>
      <c r="S38" s="48">
        <f t="shared" si="93"/>
        <v>0.71367439588911441</v>
      </c>
      <c r="T38" s="48">
        <f t="shared" si="93"/>
        <v>0.68526955944232681</v>
      </c>
      <c r="U38" s="48">
        <f t="shared" si="93"/>
        <v>0.68978395197060549</v>
      </c>
      <c r="V38" s="48">
        <f t="shared" si="93"/>
        <v>0.68730128933745138</v>
      </c>
      <c r="W38" s="48">
        <f t="shared" si="93"/>
        <v>0.69083964170350975</v>
      </c>
      <c r="X38" s="48">
        <f t="shared" ref="X38:Y38" si="94">+X37/X$73</f>
        <v>0.70486925469323936</v>
      </c>
      <c r="Y38" s="69">
        <f t="shared" si="94"/>
        <v>0.6974946016783794</v>
      </c>
      <c r="Z38" s="72">
        <f t="shared" ref="Z38" si="95">+Z37/Z$73</f>
        <v>0.69027602018164802</v>
      </c>
      <c r="AA38" s="72"/>
      <c r="AB38" s="76"/>
    </row>
    <row r="39" spans="1:28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K39" si="96">+D37/C37-1</f>
        <v>-5.0942938827870154E-2</v>
      </c>
      <c r="E39" s="62">
        <f t="shared" si="96"/>
        <v>4.7676028411353766E-2</v>
      </c>
      <c r="F39" s="62">
        <f t="shared" si="96"/>
        <v>8.2911993594652955E-2</v>
      </c>
      <c r="G39" s="62">
        <f t="shared" si="96"/>
        <v>-0.11702831484446208</v>
      </c>
      <c r="H39" s="62">
        <f t="shared" si="96"/>
        <v>-8.6569287058898881E-2</v>
      </c>
      <c r="I39" s="62">
        <f t="shared" si="96"/>
        <v>-7.0805208562777722E-2</v>
      </c>
      <c r="J39" s="62">
        <f t="shared" si="96"/>
        <v>3.9109843736484518E-3</v>
      </c>
      <c r="K39" s="190">
        <f t="shared" si="96"/>
        <v>-6.4413254780395168E-2</v>
      </c>
      <c r="L39" s="187"/>
      <c r="M39" s="63"/>
      <c r="O39" s="45" t="s">
        <v>12</v>
      </c>
      <c r="P39" s="49"/>
      <c r="Q39" s="50">
        <f>+Q37/P37-1</f>
        <v>-6.2425458148249846E-2</v>
      </c>
      <c r="R39" s="50">
        <f t="shared" ref="R39:T39" si="97">+R37/Q37-1</f>
        <v>-5.0733330823385825E-2</v>
      </c>
      <c r="S39" s="50">
        <f t="shared" si="97"/>
        <v>-8.3165932066984194E-3</v>
      </c>
      <c r="T39" s="50">
        <f t="shared" si="97"/>
        <v>7.906662302343892E-2</v>
      </c>
      <c r="U39" s="50">
        <f t="shared" ref="U39" si="98">+U37/T37-1</f>
        <v>-4.0387925190060958E-2</v>
      </c>
      <c r="V39" s="50">
        <f t="shared" ref="V39" si="99">+V37/U37-1</f>
        <v>-7.9186859355312E-2</v>
      </c>
      <c r="W39" s="50">
        <f t="shared" ref="W39:Z39" si="100">+W37/V37-1</f>
        <v>-0.10628344226390674</v>
      </c>
      <c r="X39" s="50">
        <f t="shared" si="100"/>
        <v>-2.637571604778588E-2</v>
      </c>
      <c r="Y39" s="70">
        <f t="shared" si="100"/>
        <v>-1.8854987153007485E-2</v>
      </c>
      <c r="Z39" s="73">
        <f t="shared" si="100"/>
        <v>-2.6438724062774921E-2</v>
      </c>
      <c r="AA39" s="51"/>
      <c r="AB39" s="52"/>
    </row>
    <row r="40" spans="1:28" ht="13.5" thickBot="1" x14ac:dyDescent="0.3"/>
    <row r="41" spans="1:28" ht="13.5" thickBot="1" x14ac:dyDescent="0.3">
      <c r="A41" s="276" t="s">
        <v>212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O41" s="276" t="s">
        <v>213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101">+C42+1</f>
        <v>2018</v>
      </c>
      <c r="E42" s="39">
        <f t="shared" si="101"/>
        <v>2019</v>
      </c>
      <c r="F42" s="39">
        <f t="shared" si="101"/>
        <v>2020</v>
      </c>
      <c r="G42" s="39">
        <f t="shared" si="101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:T42" si="102">+Q42+1</f>
        <v>2018</v>
      </c>
      <c r="S42" s="64">
        <f t="shared" si="102"/>
        <v>2019</v>
      </c>
      <c r="T42" s="64">
        <f t="shared" si="102"/>
        <v>2020</v>
      </c>
      <c r="U42" s="64">
        <f t="shared" ref="U42" si="103">+T42+1</f>
        <v>2021</v>
      </c>
      <c r="V42" s="64">
        <v>2022</v>
      </c>
      <c r="W42" s="64">
        <v>2023</v>
      </c>
      <c r="X42" s="64">
        <v>2024</v>
      </c>
      <c r="Y42" s="66">
        <v>2025</v>
      </c>
      <c r="Z42" s="71">
        <v>2026</v>
      </c>
      <c r="AA42" s="77" t="s">
        <v>16</v>
      </c>
      <c r="AB42" s="74" t="s">
        <v>21</v>
      </c>
    </row>
    <row r="43" spans="1:28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">
        <f>+'Despacho por tipo'!J43+'Exportación por tipo'!J43</f>
        <v>1.7196</v>
      </c>
      <c r="K43" s="67">
        <f>+'Despacho por tipo'!K43+'Exportación por tipo'!K43</f>
        <v>1.6226</v>
      </c>
      <c r="L43" s="37">
        <f>+'Despacho por tipo'!L43+'Exportación por tipo'!L43</f>
        <v>1.7433000000000001</v>
      </c>
      <c r="M43" s="7">
        <f>+L43/K43-1</f>
        <v>7.4386786638727997E-2</v>
      </c>
      <c r="O43" s="42" t="s">
        <v>10</v>
      </c>
      <c r="P43" s="6">
        <f>+'Despacho por tipo'!P43+'Exportación por tipo'!P43</f>
        <v>50.577325999999999</v>
      </c>
      <c r="Q43" s="6">
        <f>+SUM(C43)+SUM(B44:B54)</f>
        <v>48.063525999999996</v>
      </c>
      <c r="R43" s="6">
        <f t="shared" ref="R43" si="104">+SUM(D43)+SUM(C44:C54)</f>
        <v>42.033699999999996</v>
      </c>
      <c r="S43" s="6">
        <f t="shared" ref="S43:Z43" si="105">+SUM(E43)+SUM(D44:D54)</f>
        <v>35.220099999999995</v>
      </c>
      <c r="T43" s="6">
        <f t="shared" si="105"/>
        <v>32.7562</v>
      </c>
      <c r="U43" s="6">
        <f t="shared" si="105"/>
        <v>28.505299999999998</v>
      </c>
      <c r="V43" s="6">
        <f t="shared" si="105"/>
        <v>38.613900000000001</v>
      </c>
      <c r="W43" s="6">
        <f t="shared" si="105"/>
        <v>46.067999999999998</v>
      </c>
      <c r="X43" s="6">
        <f t="shared" si="105"/>
        <v>41.123899999999999</v>
      </c>
      <c r="Y43" s="67">
        <f t="shared" si="105"/>
        <v>32.699599999999997</v>
      </c>
      <c r="Z43" s="37">
        <f t="shared" si="105"/>
        <v>32.0212</v>
      </c>
      <c r="AA43" s="78">
        <f>+Z43/Y43-1</f>
        <v>-2.0746431149004763E-2</v>
      </c>
      <c r="AB43" s="7">
        <f>+POWER(Z43/U43,0.2)-1</f>
        <v>2.3534291498783055E-2</v>
      </c>
    </row>
    <row r="44" spans="1:28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">
        <f>+'Despacho por tipo'!J44+'Exportación por tipo'!J44</f>
        <v>1.2481</v>
      </c>
      <c r="K44" s="67">
        <f>+'Despacho por tipo'!K44+'Exportación por tipo'!K44</f>
        <v>1.6777000000000002</v>
      </c>
      <c r="L44" s="37">
        <f>+'Despacho por tipo'!L44+'Exportación por tipo'!L44</f>
        <v>1.7054</v>
      </c>
      <c r="M44" s="7">
        <f>+L44/K44-1</f>
        <v>1.6510699171484733E-2</v>
      </c>
      <c r="O44" s="42" t="s">
        <v>11</v>
      </c>
      <c r="P44" s="6">
        <f>+'Despacho por tipo'!P44+'Exportación por tipo'!P44</f>
        <v>50.655599000000009</v>
      </c>
      <c r="Q44" s="6">
        <f>+SUM(C43:C44)+SUM(B45:B54)</f>
        <v>47.243717000000004</v>
      </c>
      <c r="R44" s="6">
        <f t="shared" ref="R44" si="106">+SUM(D43:D44)+SUM(C45:C54)</f>
        <v>42.126600000000003</v>
      </c>
      <c r="S44" s="6">
        <f>+SUM(E43:E44)+SUM(D45:D54)</f>
        <v>34.9191</v>
      </c>
      <c r="T44" s="6">
        <f>+SUM(F43:F44)+SUM(E45:E54)</f>
        <v>32.666700000000006</v>
      </c>
      <c r="U44" s="6">
        <f>+SUM(G43:G44)+SUM(F45:F54)</f>
        <v>28.8873</v>
      </c>
      <c r="V44" s="6">
        <f>+SUM(H43:H44)+SUM(G45:G54)</f>
        <v>39.236800000000002</v>
      </c>
      <c r="W44" s="6">
        <f t="shared" ref="W44" si="107">+SUM(I43:I44)+SUM(H45:H54)</f>
        <v>45.529899999999998</v>
      </c>
      <c r="X44" s="6">
        <f>+SUM(J43:J44)+SUM(I45:I54)</f>
        <v>40.5199</v>
      </c>
      <c r="Y44" s="67">
        <f>+SUM(K43:K44)+SUM(J45:J54)</f>
        <v>33.129199999999997</v>
      </c>
      <c r="Z44" s="37">
        <f t="shared" ref="Z44" si="108">+SUM(L43:L44)+SUM(K45:K54)</f>
        <v>32.048900000000003</v>
      </c>
      <c r="AA44" s="78">
        <f>+Z44/Y44-1</f>
        <v>-3.2608695652173725E-2</v>
      </c>
      <c r="AB44" s="7">
        <f>+POWER(Z44/U44,0.2)-1</f>
        <v>2.0989404796029287E-2</v>
      </c>
    </row>
    <row r="45" spans="1:28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">
        <f>+'Despacho por tipo'!J45+'Exportación por tipo'!J45</f>
        <v>1.9334</v>
      </c>
      <c r="K45" s="67">
        <f>+'Despacho por tipo'!K45+'Exportación por tipo'!K45</f>
        <v>1.4948000000000001</v>
      </c>
      <c r="L45" s="37">
        <f>+'Despacho por tipo'!L45+'Exportación por tipo'!L45</f>
        <v>2.2330000000000001</v>
      </c>
      <c r="M45" s="7">
        <f>+L45/K45-1</f>
        <v>0.49384533047899382</v>
      </c>
      <c r="O45" s="42" t="s">
        <v>0</v>
      </c>
      <c r="P45" s="6">
        <f>+'Despacho por tipo'!P45+'Exportación por tipo'!P45</f>
        <v>51.438980000000001</v>
      </c>
      <c r="Q45" s="6">
        <f>+SUM(C43:C45)+SUM(B46:B54)</f>
        <v>47.104092000000009</v>
      </c>
      <c r="R45" s="6">
        <f t="shared" ref="R45" si="109">+SUM(D43:D45)+SUM(C46:C54)</f>
        <v>41.561300000000003</v>
      </c>
      <c r="S45" s="6">
        <f>+SUM(E43:E45)+SUM(D46:D54)</f>
        <v>33.662399999999991</v>
      </c>
      <c r="T45" s="6">
        <f>+SUM(F43:F45)+SUM(E46:E54)</f>
        <v>32.876400000000004</v>
      </c>
      <c r="U45" s="6">
        <f>+SUM(G43:G45)+SUM(F46:F54)</f>
        <v>29.6007</v>
      </c>
      <c r="V45" s="6">
        <f>+SUM(H43:H45)+SUM(G46:G54)</f>
        <v>40.181099999999994</v>
      </c>
      <c r="W45" s="6">
        <f t="shared" ref="W45" si="110">+SUM(I43:I45)+SUM(H46:H54)</f>
        <v>44.891400000000004</v>
      </c>
      <c r="X45" s="6">
        <f t="shared" ref="X45" si="111">+SUM(J43:J45)+SUM(I46:I54)</f>
        <v>40.006900000000002</v>
      </c>
      <c r="Y45" s="67">
        <f t="shared" ref="Y45" si="112">+SUM(K43:K45)+SUM(J46:J54)</f>
        <v>32.690599999999996</v>
      </c>
      <c r="Z45" s="37">
        <f t="shared" ref="Z45" si="113">+SUM(L43:L45)+SUM(K46:K54)</f>
        <v>32.787099999999995</v>
      </c>
      <c r="AA45" s="78">
        <f>+Z45/Y45-1</f>
        <v>2.9519189002342738E-3</v>
      </c>
      <c r="AB45" s="7">
        <f>+POWER(Z45/U45,0.2)-1</f>
        <v>2.0657907916808993E-2</v>
      </c>
    </row>
    <row r="46" spans="1:28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">
        <f>+'Despacho por tipo'!J46+'Exportación por tipo'!J46</f>
        <v>1.7539</v>
      </c>
      <c r="K46" s="67">
        <f>+'Despacho por tipo'!K46+'Exportación por tipo'!K46</f>
        <v>2.3902999999999999</v>
      </c>
      <c r="L46" s="37">
        <f>+'Despacho por tipo'!L46+'Exportación por tipo'!L46</f>
        <v>2.1659000000000002</v>
      </c>
      <c r="M46" s="7">
        <f>+L46/K46-1</f>
        <v>-9.3879429360331224E-2</v>
      </c>
      <c r="O46" s="42" t="s">
        <v>1</v>
      </c>
      <c r="P46" s="6">
        <f>+'Despacho por tipo'!P46+'Exportación por tipo'!P46</f>
        <v>50.805325000000003</v>
      </c>
      <c r="Q46" s="6">
        <f>+SUM(C43:C46)+SUM(B47:B54)</f>
        <v>46.879271000000003</v>
      </c>
      <c r="R46" s="6">
        <f t="shared" ref="R46" si="114">+SUM(D43:D46)+SUM(C47:C54)</f>
        <v>41.315999999999988</v>
      </c>
      <c r="S46" s="6">
        <f>+SUM(E43:E46)+SUM(D47:D54)</f>
        <v>32.543999999999997</v>
      </c>
      <c r="T46" s="6">
        <f>+SUM(F43:F46)+SUM(E47:E54)</f>
        <v>32.847100000000005</v>
      </c>
      <c r="U46" s="6">
        <f>+SUM(G43:G46)+SUM(F47:F54)</f>
        <v>30.761199999999999</v>
      </c>
      <c r="V46" s="6">
        <f>+SUM(H43:H46)+SUM(G47:G54)</f>
        <v>40.859899999999996</v>
      </c>
      <c r="W46" s="6">
        <f t="shared" ref="W46" si="115">+SUM(I43:I46)+SUM(H47:H54)</f>
        <v>44.078899999999997</v>
      </c>
      <c r="X46" s="6">
        <f t="shared" ref="X46" si="116">+SUM(J43:J46)+SUM(I47:I54)</f>
        <v>39.402000000000001</v>
      </c>
      <c r="Y46" s="67">
        <f t="shared" ref="Y46" si="117">+SUM(K43:K46)+SUM(J47:J54)</f>
        <v>33.326999999999998</v>
      </c>
      <c r="Z46" s="37">
        <f t="shared" ref="Z46" si="118">+SUM(L43:L46)+SUM(K47:K54)</f>
        <v>32.5627</v>
      </c>
      <c r="AA46" s="78">
        <f>+Z46/Y46-1</f>
        <v>-2.2933357337894145E-2</v>
      </c>
      <c r="AB46" s="7">
        <f>+POWER(Z46/U46,0.2)-1</f>
        <v>1.1447690177826431E-2</v>
      </c>
    </row>
    <row r="47" spans="1:28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">
        <f>+'Despacho por tipo'!J47+'Exportación por tipo'!J47</f>
        <v>2.1</v>
      </c>
      <c r="K47" s="67">
        <f>+'Despacho por tipo'!K47+'Exportación por tipo'!K47</f>
        <v>1.6147</v>
      </c>
      <c r="L47" s="37"/>
      <c r="M47" s="7"/>
      <c r="O47" s="42" t="s">
        <v>2</v>
      </c>
      <c r="P47" s="6">
        <f>+'Despacho por tipo'!P47+'Exportación por tipo'!P47</f>
        <v>50.807256000000002</v>
      </c>
      <c r="Q47" s="6">
        <f>+SUM(C43:C47)+SUM(B48:B54)</f>
        <v>46.825841000000004</v>
      </c>
      <c r="R47" s="6">
        <f t="shared" ref="R47" si="119">+SUM(D43:D47)+SUM(C48:C54)</f>
        <v>40.771299999999997</v>
      </c>
      <c r="S47" s="6">
        <f>+SUM(E43:E47)+SUM(D48:D54)</f>
        <v>31.943599999999996</v>
      </c>
      <c r="T47" s="6">
        <f>+SUM(F43:F47)+SUM(E48:E54)</f>
        <v>31.788699999999999</v>
      </c>
      <c r="U47" s="6">
        <f>+SUM(G43:G47)+SUM(F48:F54)</f>
        <v>32.508800000000001</v>
      </c>
      <c r="V47" s="6">
        <f>+SUM(H43:H47)+SUM(G48:G54)</f>
        <v>41.548699999999997</v>
      </c>
      <c r="W47" s="6">
        <f t="shared" ref="W47" si="120">+SUM(I43:I47)+SUM(H48:H54)</f>
        <v>43.835499999999996</v>
      </c>
      <c r="X47" s="6">
        <f t="shared" ref="X47" si="121">+SUM(J43:J47)+SUM(I48:I54)</f>
        <v>38.211299999999994</v>
      </c>
      <c r="Y47" s="67">
        <f t="shared" ref="Y47" si="122">+SUM(K43:K47)+SUM(J48:J54)</f>
        <v>32.841700000000003</v>
      </c>
      <c r="Z47" s="37"/>
      <c r="AA47" s="78"/>
      <c r="AB47" s="7"/>
    </row>
    <row r="48" spans="1:28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">
        <f>+'Despacho por tipo'!J48+'Exportación por tipo'!J48</f>
        <v>1.6034999999999999</v>
      </c>
      <c r="K48" s="67">
        <f>+'Despacho por tipo'!K48+'Exportación por tipo'!K48</f>
        <v>1.68</v>
      </c>
      <c r="L48" s="37"/>
      <c r="M48" s="7"/>
      <c r="O48" s="42" t="s">
        <v>3</v>
      </c>
      <c r="P48" s="6">
        <f>+'Despacho por tipo'!P48+'Exportación por tipo'!P48</f>
        <v>49.338781999999995</v>
      </c>
      <c r="Q48" s="6">
        <f>+SUM(C43:C48)+SUM(B49:B54)</f>
        <v>47.292754000000002</v>
      </c>
      <c r="R48" s="6">
        <f t="shared" ref="R48" si="123">+SUM(D43:D48)+SUM(C49:C54)</f>
        <v>39.707900000000002</v>
      </c>
      <c r="S48" s="6">
        <f>+SUM(E43:E48)+SUM(D49:D54)</f>
        <v>31.639200000000002</v>
      </c>
      <c r="T48" s="6">
        <f>+SUM(F43:F48)+SUM(E49:E54)</f>
        <v>31.554800000000004</v>
      </c>
      <c r="U48" s="6">
        <f>+SUM(G43:G48)+SUM(F49:F54)</f>
        <v>33.2639</v>
      </c>
      <c r="V48" s="6">
        <f>+SUM(H43:H48)+SUM(G49:G54)</f>
        <v>42.322699999999998</v>
      </c>
      <c r="W48" s="6">
        <f t="shared" ref="W48" si="124">+SUM(I43:I48)+SUM(H49:H54)</f>
        <v>43.542499999999997</v>
      </c>
      <c r="X48" s="6">
        <f t="shared" ref="X48" si="125">+SUM(J43:J48)+SUM(I49:I54)</f>
        <v>36.5077</v>
      </c>
      <c r="Y48" s="67">
        <f t="shared" ref="Y48" si="126">+SUM(K43:K48)+SUM(J49:J54)</f>
        <v>32.918199999999999</v>
      </c>
      <c r="Z48" s="37"/>
      <c r="AA48" s="78"/>
      <c r="AB48" s="7"/>
    </row>
    <row r="49" spans="1:28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">
        <f>+'Despacho por tipo'!J49+'Exportación por tipo'!J49</f>
        <v>2.4796</v>
      </c>
      <c r="K49" s="67">
        <f>+'Despacho por tipo'!K49+'Exportación por tipo'!K49</f>
        <v>2.6890000000000001</v>
      </c>
      <c r="L49" s="37"/>
      <c r="M49" s="7"/>
      <c r="O49" s="42" t="s">
        <v>4</v>
      </c>
      <c r="P49" s="6">
        <f>+'Despacho por tipo'!P49+'Exportación por tipo'!P49</f>
        <v>48.741261000000002</v>
      </c>
      <c r="Q49" s="6">
        <f>+SUM(C43:C49)+SUM(B50:B54)</f>
        <v>47.116085999999996</v>
      </c>
      <c r="R49" s="6">
        <f t="shared" ref="R49" si="127">+SUM(D43:D49)+SUM(C50:C54)</f>
        <v>38.912399999999998</v>
      </c>
      <c r="S49" s="6">
        <f>+SUM(E43:E49)+SUM(D50:D54)</f>
        <v>31.709400000000002</v>
      </c>
      <c r="T49" s="6">
        <f>+SUM(F43:F49)+SUM(E50:E54)</f>
        <v>31.084299999999999</v>
      </c>
      <c r="U49" s="6">
        <f>+SUM(G43:G49)+SUM(F50:F54)</f>
        <v>34.281999999999996</v>
      </c>
      <c r="V49" s="6">
        <f>+SUM(H43:H49)+SUM(G50:G54)</f>
        <v>42.704899999999995</v>
      </c>
      <c r="W49" s="6">
        <f t="shared" ref="W49" si="128">+SUM(I43:I49)+SUM(H50:H54)</f>
        <v>43.2639</v>
      </c>
      <c r="X49" s="6">
        <f t="shared" ref="X49" si="129">+SUM(J43:J49)+SUM(I50:I54)</f>
        <v>35.634099999999997</v>
      </c>
      <c r="Y49" s="67">
        <f t="shared" ref="Y49" si="130">+SUM(K43:K49)+SUM(J50:J54)</f>
        <v>33.127600000000001</v>
      </c>
      <c r="Z49" s="37"/>
      <c r="AA49" s="78"/>
      <c r="AB49" s="7"/>
    </row>
    <row r="50" spans="1:28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">
        <f>+'Despacho por tipo'!J50+'Exportación por tipo'!J50</f>
        <v>3.2429999999999999</v>
      </c>
      <c r="K50" s="67">
        <f>+'Despacho por tipo'!K50+'Exportación por tipo'!K50</f>
        <v>3.1295999999999999</v>
      </c>
      <c r="L50" s="37"/>
      <c r="M50" s="7"/>
      <c r="O50" s="42" t="s">
        <v>5</v>
      </c>
      <c r="P50" s="6">
        <f>+'Despacho por tipo'!P50+'Exportación por tipo'!P50</f>
        <v>49.066881000000009</v>
      </c>
      <c r="Q50" s="6">
        <f>+SUM(C43:C50)+SUM(B51:B54)</f>
        <v>45.975715999999998</v>
      </c>
      <c r="R50" s="6">
        <f t="shared" ref="R50" si="131">+SUM(D43:D50)+SUM(C51:C54)</f>
        <v>38.9876</v>
      </c>
      <c r="S50" s="6">
        <f>+SUM(E43:E50)+SUM(D51:D54)</f>
        <v>30.958500000000001</v>
      </c>
      <c r="T50" s="6">
        <f>+SUM(F43:F50)+SUM(E51:E54)</f>
        <v>30.7881</v>
      </c>
      <c r="U50" s="6">
        <f>+SUM(G43:G50)+SUM(F51:F54)</f>
        <v>34.786100000000005</v>
      </c>
      <c r="V50" s="6">
        <f>+SUM(H43:H50)+SUM(G51:G54)</f>
        <v>44.8872</v>
      </c>
      <c r="W50" s="6">
        <f t="shared" ref="W50" si="132">+SUM(I43:I50)+SUM(H51:H54)</f>
        <v>42.538799999999995</v>
      </c>
      <c r="X50" s="6">
        <f t="shared" ref="X50" si="133">+SUM(J43:J50)+SUM(I51:I54)</f>
        <v>34.155000000000001</v>
      </c>
      <c r="Y50" s="67">
        <f t="shared" ref="Y50" si="134">+SUM(K43:K50)+SUM(J51:J54)</f>
        <v>33.014200000000002</v>
      </c>
      <c r="Z50" s="37"/>
      <c r="AA50" s="78"/>
      <c r="AB50" s="7"/>
    </row>
    <row r="51" spans="1:28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">
        <f>+'Despacho por tipo'!J51+'Exportación por tipo'!J51</f>
        <v>4.2716000000000003</v>
      </c>
      <c r="K51" s="67">
        <f>+'Despacho por tipo'!K51+'Exportación por tipo'!K51</f>
        <v>3.9438</v>
      </c>
      <c r="L51" s="37"/>
      <c r="M51" s="7"/>
      <c r="O51" s="42" t="s">
        <v>6</v>
      </c>
      <c r="P51" s="6">
        <f>+'Despacho por tipo'!P51+'Exportación por tipo'!P51</f>
        <v>49.423254000000021</v>
      </c>
      <c r="Q51" s="6">
        <f>+SUM(C43:C51)+SUM(B52:B54)</f>
        <v>44.983277999999999</v>
      </c>
      <c r="R51" s="6">
        <f t="shared" ref="R51" si="135">+SUM(D43:D51)+SUM(C52:C54)</f>
        <v>37.537199999999999</v>
      </c>
      <c r="S51" s="6">
        <f>+SUM(E43:E51)+SUM(D52:D54)</f>
        <v>31.087000000000003</v>
      </c>
      <c r="T51" s="6">
        <f>+SUM(F43:F51)+SUM(E52:E54)</f>
        <v>30.412100000000002</v>
      </c>
      <c r="U51" s="6">
        <f>+SUM(G43:G51)+SUM(F52:F54)</f>
        <v>35.510300000000001</v>
      </c>
      <c r="V51" s="6">
        <f>+SUM(H43:H51)+SUM(G52:G54)</f>
        <v>46.686799999999998</v>
      </c>
      <c r="W51" s="6">
        <f t="shared" ref="W51" si="136">+SUM(I43:I51)+SUM(H52:H54)</f>
        <v>41.309699999999999</v>
      </c>
      <c r="X51" s="6">
        <f t="shared" ref="X51" si="137">+SUM(J43:J51)+SUM(I52:I54)</f>
        <v>33.820799999999998</v>
      </c>
      <c r="Y51" s="67">
        <f t="shared" ref="Y51" si="138">+SUM(K43:K51)+SUM(J52:J54)</f>
        <v>32.686399999999999</v>
      </c>
      <c r="Z51" s="37"/>
      <c r="AA51" s="78"/>
      <c r="AB51" s="7"/>
    </row>
    <row r="52" spans="1:28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">
        <f>+'Despacho por tipo'!J52+'Exportación por tipo'!J52</f>
        <v>4.7074000000000007</v>
      </c>
      <c r="K52" s="67">
        <f>+'Despacho por tipo'!K52+'Exportación por tipo'!K52</f>
        <v>4.5000999999999998</v>
      </c>
      <c r="L52" s="37"/>
      <c r="M52" s="7"/>
      <c r="O52" s="42" t="s">
        <v>7</v>
      </c>
      <c r="P52" s="6">
        <f>+'Despacho por tipo'!P52+'Exportación por tipo'!P52</f>
        <v>49.186448000000006</v>
      </c>
      <c r="Q52" s="6">
        <f>+SUM(C43:C52)+SUM(B53:B54)</f>
        <v>44.43329</v>
      </c>
      <c r="R52" s="6">
        <f t="shared" ref="R52" si="139">+SUM(D43:D52)+SUM(C53:C54)</f>
        <v>36.840400000000002</v>
      </c>
      <c r="S52" s="6">
        <f>+SUM(E43:E52)+SUM(D53:D54)</f>
        <v>31.121700000000001</v>
      </c>
      <c r="T52" s="6">
        <f>+SUM(F43:F52)+SUM(E53:E54)</f>
        <v>29.607700000000001</v>
      </c>
      <c r="U52" s="6">
        <f>+SUM(G43:G52)+SUM(F53:F54)</f>
        <v>35.668599999999998</v>
      </c>
      <c r="V52" s="6">
        <f>+SUM(H43:H52)+SUM(G53:G54)</f>
        <v>47.994900000000001</v>
      </c>
      <c r="W52" s="6">
        <f t="shared" ref="W52" si="140">+SUM(I43:I52)+SUM(H53:H54)</f>
        <v>41.563199999999995</v>
      </c>
      <c r="X52" s="6">
        <f t="shared" ref="X52" si="141">+SUM(J43:J52)+SUM(I53:I54)</f>
        <v>33.056100000000001</v>
      </c>
      <c r="Y52" s="67">
        <f t="shared" ref="Y52" si="142">+SUM(K43:K52)+SUM(J53:J54)</f>
        <v>32.479100000000003</v>
      </c>
      <c r="Z52" s="37"/>
      <c r="AA52" s="78"/>
      <c r="AB52" s="7"/>
    </row>
    <row r="53" spans="1:28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">
        <f>+'Despacho por tipo'!J53+'Exportación por tipo'!J53</f>
        <v>4.7610999999999999</v>
      </c>
      <c r="K53" s="67">
        <f>+'Despacho por tipo'!K53+'Exportación por tipo'!K53</f>
        <v>3.9123999999999999</v>
      </c>
      <c r="L53" s="37"/>
      <c r="M53" s="7"/>
      <c r="O53" s="42" t="s">
        <v>8</v>
      </c>
      <c r="P53" s="6">
        <f>+'Despacho por tipo'!P53+'Exportación por tipo'!P53</f>
        <v>48.96664100000001</v>
      </c>
      <c r="Q53" s="6">
        <f>+SUM(C43:C53)+SUM(B54)</f>
        <v>43.738190000000003</v>
      </c>
      <c r="R53" s="6">
        <f t="shared" ref="R53" si="143">+SUM(D43:D53)+SUM(C54)</f>
        <v>35.788700000000006</v>
      </c>
      <c r="S53" s="6">
        <f>+SUM(E43:E53)+SUM(D54)</f>
        <v>32.0261</v>
      </c>
      <c r="T53" s="6">
        <f>+SUM(F43:F53)+SUM(E54)</f>
        <v>29.029800000000002</v>
      </c>
      <c r="U53" s="6">
        <f>+SUM(G43:G53)+SUM(F54)</f>
        <v>36.967399999999998</v>
      </c>
      <c r="V53" s="6">
        <f>+SUM(H43:H53)+SUM(G54)</f>
        <v>47.154800000000002</v>
      </c>
      <c r="W53" s="6">
        <f t="shared" ref="W53" si="144">+SUM(I43:I53)+SUM(H54)</f>
        <v>41.834899999999998</v>
      </c>
      <c r="X53" s="6">
        <f t="shared" ref="X53" si="145">+SUM(J43:J53)+SUM(I54)</f>
        <v>32.823999999999998</v>
      </c>
      <c r="Y53" s="67">
        <f t="shared" ref="Y53" si="146">+SUM(K43:K53)+SUM(J54)</f>
        <v>31.630400000000002</v>
      </c>
      <c r="Z53" s="37"/>
      <c r="AA53" s="78"/>
      <c r="AB53" s="7"/>
    </row>
    <row r="54" spans="1:28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">
        <f>+'Despacho por tipo'!J54+'Exportación por tipo'!J54</f>
        <v>2.9753999999999996</v>
      </c>
      <c r="K54" s="67">
        <f>+'Despacho por tipo'!K54+'Exportación por tipo'!K54</f>
        <v>3.2454999999999998</v>
      </c>
      <c r="L54" s="37"/>
      <c r="M54" s="7"/>
      <c r="O54" s="42" t="s">
        <v>9</v>
      </c>
      <c r="P54" s="6">
        <f>+'Despacho por tipo'!P54+'Exportación por tipo'!P54</f>
        <v>48.316798999999996</v>
      </c>
      <c r="Q54" s="6">
        <f>+SUM(C43:C54)</f>
        <v>42.455489999999998</v>
      </c>
      <c r="R54" s="6">
        <f t="shared" ref="R54" si="147">+SUM(D43:D54)</f>
        <v>35.283500000000004</v>
      </c>
      <c r="S54" s="6">
        <f>+SUM(E43:E54)</f>
        <v>32.901299999999999</v>
      </c>
      <c r="T54" s="6">
        <f>+SUM(F43:F54)</f>
        <v>28.347000000000001</v>
      </c>
      <c r="U54" s="6">
        <f>+SUM(G43:G54)</f>
        <v>38.698599999999999</v>
      </c>
      <c r="V54" s="6">
        <f>+SUM(H43:H54)</f>
        <v>45.703299999999999</v>
      </c>
      <c r="W54" s="6">
        <f t="shared" ref="W54" si="148">+SUM(I43:I54)</f>
        <v>41.593499999999999</v>
      </c>
      <c r="X54" s="6">
        <f t="shared" ref="X54" si="149">+SUM(J43:J54)</f>
        <v>32.796599999999998</v>
      </c>
      <c r="Y54" s="67">
        <f t="shared" ref="Y54" si="150">+SUM(K43:K54)</f>
        <v>31.900500000000001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48.316799000000003</v>
      </c>
      <c r="C55" s="54">
        <f t="shared" ref="C55:H55" si="151">SUM(C43:C54)</f>
        <v>42.455489999999998</v>
      </c>
      <c r="D55" s="54">
        <f t="shared" si="151"/>
        <v>35.283500000000004</v>
      </c>
      <c r="E55" s="54">
        <f t="shared" si="151"/>
        <v>32.901299999999999</v>
      </c>
      <c r="F55" s="54">
        <f t="shared" si="151"/>
        <v>28.347000000000001</v>
      </c>
      <c r="G55" s="54">
        <f t="shared" si="151"/>
        <v>38.698599999999999</v>
      </c>
      <c r="H55" s="54">
        <f t="shared" si="151"/>
        <v>45.703299999999999</v>
      </c>
      <c r="I55" s="54">
        <f t="shared" ref="I55:J55" si="152">SUM(I43:I54)</f>
        <v>41.593499999999999</v>
      </c>
      <c r="J55" s="54">
        <f t="shared" si="152"/>
        <v>32.796599999999998</v>
      </c>
      <c r="K55" s="186">
        <f t="shared" ref="K55" si="153">SUM(K43:K54)</f>
        <v>31.900500000000001</v>
      </c>
      <c r="L55" s="55"/>
      <c r="M55" s="56"/>
      <c r="N55" s="3"/>
      <c r="O55" s="43" t="s">
        <v>14</v>
      </c>
      <c r="P55" s="46">
        <f>+AVERAGE(P43:P54)</f>
        <v>49.777046000000006</v>
      </c>
      <c r="Q55" s="46">
        <f>+AVERAGE(Q43:Q54)</f>
        <v>46.009270916666672</v>
      </c>
      <c r="R55" s="46">
        <f t="shared" ref="R55:W55" si="154">+AVERAGE(R43:R54)</f>
        <v>39.238883333333327</v>
      </c>
      <c r="S55" s="46">
        <f t="shared" si="154"/>
        <v>32.477699999999999</v>
      </c>
      <c r="T55" s="46">
        <f t="shared" si="154"/>
        <v>31.146575000000002</v>
      </c>
      <c r="U55" s="46">
        <f t="shared" si="154"/>
        <v>33.286683333333336</v>
      </c>
      <c r="V55" s="46">
        <f t="shared" si="154"/>
        <v>43.157916666666672</v>
      </c>
      <c r="W55" s="46">
        <f t="shared" si="154"/>
        <v>43.337516666666666</v>
      </c>
      <c r="X55" s="46">
        <f t="shared" ref="X55" si="155">+AVERAGE(X43:X54)</f>
        <v>36.504858333333338</v>
      </c>
      <c r="Y55" s="68">
        <f t="shared" ref="Y55:Z55" si="156">+AVERAGE(Y43:Y54)</f>
        <v>32.703708333333331</v>
      </c>
      <c r="Z55" s="47">
        <f t="shared" si="156"/>
        <v>32.354974999999996</v>
      </c>
      <c r="AA55" s="79">
        <f>+Z55/Y55-1</f>
        <v>-1.066341864900644E-2</v>
      </c>
      <c r="AB55" s="75">
        <f>+POWER(Z55/U55,0.2)-1</f>
        <v>-5.6618353079640471E-3</v>
      </c>
    </row>
    <row r="56" spans="1:28" ht="25.5" x14ac:dyDescent="0.25">
      <c r="A56" s="57" t="s">
        <v>15</v>
      </c>
      <c r="B56" s="58">
        <f t="shared" ref="B56:H56" si="157">+B55/B$73</f>
        <v>4.0215548278411811E-2</v>
      </c>
      <c r="C56" s="58">
        <f t="shared" si="157"/>
        <v>3.8050576434260734E-2</v>
      </c>
      <c r="D56" s="58">
        <f t="shared" si="157"/>
        <v>3.1645549752354195E-2</v>
      </c>
      <c r="E56" s="58">
        <f t="shared" si="157"/>
        <v>2.7469683726224738E-2</v>
      </c>
      <c r="F56" s="58">
        <f t="shared" si="157"/>
        <v>2.1188979279021563E-2</v>
      </c>
      <c r="G56" s="58">
        <f t="shared" si="157"/>
        <v>3.2952052093033396E-2</v>
      </c>
      <c r="H56" s="58">
        <f t="shared" si="157"/>
        <v>4.1819295310656958E-2</v>
      </c>
      <c r="I56" s="58">
        <f t="shared" ref="I56:J56" si="158">+I55/I$73</f>
        <v>4.2529080224220535E-2</v>
      </c>
      <c r="J56" s="58">
        <f t="shared" si="158"/>
        <v>3.3710845235782771E-2</v>
      </c>
      <c r="K56" s="189">
        <f t="shared" ref="K56" si="159">+K55/K$73</f>
        <v>3.3937189523466568E-2</v>
      </c>
      <c r="L56" s="188"/>
      <c r="M56" s="59"/>
      <c r="N56" s="3"/>
      <c r="O56" s="44" t="s">
        <v>15</v>
      </c>
      <c r="P56" s="48">
        <f t="shared" ref="P56:W56" si="160">+P55/P$73</f>
        <v>4.0115736049437044E-2</v>
      </c>
      <c r="Q56" s="48">
        <f t="shared" si="160"/>
        <v>3.9929052560259748E-2</v>
      </c>
      <c r="R56" s="48">
        <f t="shared" si="160"/>
        <v>3.54273346352868E-2</v>
      </c>
      <c r="S56" s="48">
        <f t="shared" si="160"/>
        <v>2.8131700415584798E-2</v>
      </c>
      <c r="T56" s="48">
        <f t="shared" si="160"/>
        <v>2.4006789234523967E-2</v>
      </c>
      <c r="U56" s="48">
        <f t="shared" si="160"/>
        <v>2.691226490150038E-2</v>
      </c>
      <c r="V56" s="48">
        <f t="shared" si="160"/>
        <v>3.7757459109458075E-2</v>
      </c>
      <c r="W56" s="48">
        <f t="shared" si="160"/>
        <v>4.2641904956695419E-2</v>
      </c>
      <c r="X56" s="48">
        <f t="shared" ref="X56" si="161">+X55/X$73</f>
        <v>3.764117428392353E-2</v>
      </c>
      <c r="Y56" s="69">
        <f t="shared" ref="Y56:Z56" si="162">+Y55/Y$73</f>
        <v>3.4010152505670806E-2</v>
      </c>
      <c r="Z56" s="72">
        <f t="shared" si="162"/>
        <v>3.4203558478391335E-2</v>
      </c>
      <c r="AA56" s="72"/>
      <c r="AB56" s="76"/>
    </row>
    <row r="57" spans="1:28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K57" si="163">+D55/C55-1</f>
        <v>-0.16892962488479102</v>
      </c>
      <c r="E57" s="62">
        <f t="shared" si="163"/>
        <v>-6.7515977723298537E-2</v>
      </c>
      <c r="F57" s="62">
        <f t="shared" si="163"/>
        <v>-0.13842310182272421</v>
      </c>
      <c r="G57" s="62">
        <f t="shared" si="163"/>
        <v>0.3651744452675767</v>
      </c>
      <c r="H57" s="62">
        <f t="shared" si="163"/>
        <v>0.18100654804049765</v>
      </c>
      <c r="I57" s="62">
        <f t="shared" si="163"/>
        <v>-8.9923484737425952E-2</v>
      </c>
      <c r="J57" s="62">
        <f t="shared" si="163"/>
        <v>-0.21149698871217859</v>
      </c>
      <c r="K57" s="190">
        <f t="shared" si="163"/>
        <v>-2.7322954208667927E-2</v>
      </c>
      <c r="L57" s="187"/>
      <c r="M57" s="63"/>
      <c r="O57" s="45" t="s">
        <v>12</v>
      </c>
      <c r="P57" s="49"/>
      <c r="Q57" s="50">
        <f>+Q55/P55-1</f>
        <v>-7.5693022911269892E-2</v>
      </c>
      <c r="R57" s="50">
        <f t="shared" ref="R57:T57" si="164">+R55/Q55-1</f>
        <v>-0.14715268137145809</v>
      </c>
      <c r="S57" s="50">
        <f t="shared" si="164"/>
        <v>-0.17230825036220443</v>
      </c>
      <c r="T57" s="50">
        <f t="shared" si="164"/>
        <v>-4.0985814882211424E-2</v>
      </c>
      <c r="U57" s="50">
        <f t="shared" ref="U57" si="165">+U55/T55-1</f>
        <v>6.8710872169197801E-2</v>
      </c>
      <c r="V57" s="50">
        <f t="shared" ref="V57" si="166">+V55/U55-1</f>
        <v>0.29655202455836949</v>
      </c>
      <c r="W57" s="50">
        <f t="shared" ref="W57:Z57" si="167">+W55/V55-1</f>
        <v>4.1614613000702239E-3</v>
      </c>
      <c r="X57" s="50">
        <f t="shared" si="167"/>
        <v>-0.15766151036957576</v>
      </c>
      <c r="Y57" s="70">
        <f t="shared" si="167"/>
        <v>-0.10412723603228169</v>
      </c>
      <c r="Z57" s="73">
        <f t="shared" si="167"/>
        <v>-1.066341864900644E-2</v>
      </c>
      <c r="AA57" s="51"/>
      <c r="AB57" s="52"/>
    </row>
    <row r="58" spans="1:28" ht="13.5" thickBot="1" x14ac:dyDescent="0.3"/>
    <row r="59" spans="1:28" ht="13.5" thickBot="1" x14ac:dyDescent="0.3">
      <c r="A59" s="279" t="s">
        <v>214</v>
      </c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1"/>
      <c r="O59" s="279" t="s">
        <v>215</v>
      </c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1"/>
    </row>
    <row r="60" spans="1:28" ht="51" x14ac:dyDescent="0.25">
      <c r="A60" s="38"/>
      <c r="B60" s="39">
        <v>2016</v>
      </c>
      <c r="C60" s="39">
        <f>+B60+1</f>
        <v>2017</v>
      </c>
      <c r="D60" s="39">
        <f t="shared" ref="D60:G60" si="168">+C60+1</f>
        <v>2018</v>
      </c>
      <c r="E60" s="39">
        <f t="shared" si="168"/>
        <v>2019</v>
      </c>
      <c r="F60" s="39">
        <f t="shared" si="168"/>
        <v>2020</v>
      </c>
      <c r="G60" s="39">
        <f t="shared" si="168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:U60" si="169">+Q60+1</f>
        <v>2018</v>
      </c>
      <c r="S60" s="64">
        <f t="shared" si="169"/>
        <v>2019</v>
      </c>
      <c r="T60" s="64">
        <f t="shared" si="169"/>
        <v>2020</v>
      </c>
      <c r="U60" s="64">
        <f t="shared" si="169"/>
        <v>2021</v>
      </c>
      <c r="V60" s="64">
        <v>2022</v>
      </c>
      <c r="W60" s="64">
        <v>2023</v>
      </c>
      <c r="X60" s="64">
        <v>2024</v>
      </c>
      <c r="Y60" s="66">
        <v>2025</v>
      </c>
      <c r="Z60" s="71">
        <v>2026</v>
      </c>
      <c r="AA60" s="77" t="s">
        <v>16</v>
      </c>
      <c r="AB60" s="74" t="s">
        <v>21</v>
      </c>
    </row>
    <row r="61" spans="1:28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">
        <f>+'Despacho por tipo'!J61+'Exportación por tipo'!J61</f>
        <v>63.9542</v>
      </c>
      <c r="K61" s="67">
        <f>+'Despacho por tipo'!K61+'Exportación por tipo'!K61</f>
        <v>67.364599999999996</v>
      </c>
      <c r="L61" s="37">
        <f>+'Despacho por tipo'!L61+'Exportación por tipo'!L61</f>
        <v>69.756399999999999</v>
      </c>
      <c r="M61" s="7">
        <f>+L61/K61-1</f>
        <v>3.5505295065954678E-2</v>
      </c>
      <c r="O61" s="42" t="s">
        <v>10</v>
      </c>
      <c r="P61" s="80">
        <f>+'Despacho por tipo'!P61+'Exportación por tipo'!P61</f>
        <v>1282.5513929999997</v>
      </c>
      <c r="Q61" s="80">
        <f>+SUM(C61)+SUM(B62:B72)</f>
        <v>1193.7663870000001</v>
      </c>
      <c r="R61" s="80">
        <f t="shared" ref="R61" si="170">+SUM(D61)+SUM(C62:C72)</f>
        <v>1112.3813</v>
      </c>
      <c r="S61" s="80">
        <f t="shared" ref="S61:Z61" si="171">+SUM(E61)+SUM(D62:D72)</f>
        <v>1126.5392999999999</v>
      </c>
      <c r="T61" s="80">
        <f t="shared" si="171"/>
        <v>1223.1381999999999</v>
      </c>
      <c r="U61" s="80">
        <f t="shared" si="171"/>
        <v>1313.4092000000001</v>
      </c>
      <c r="V61" s="80">
        <f t="shared" si="171"/>
        <v>1161.1904</v>
      </c>
      <c r="W61" s="80">
        <f t="shared" si="171"/>
        <v>1088.2899</v>
      </c>
      <c r="X61" s="6">
        <f t="shared" si="171"/>
        <v>971.23720000000003</v>
      </c>
      <c r="Y61" s="67">
        <f t="shared" si="171"/>
        <v>976.29018900000017</v>
      </c>
      <c r="Z61" s="37">
        <f t="shared" si="171"/>
        <v>942.37829999999997</v>
      </c>
      <c r="AA61" s="78">
        <f>+Z61/Y61-1</f>
        <v>-3.4735460196251289E-2</v>
      </c>
      <c r="AB61" s="7">
        <f>+POWER(Z61/U61,0.2)-1</f>
        <v>-6.4238776762136629E-2</v>
      </c>
    </row>
    <row r="62" spans="1:28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">
        <f>+'Despacho por tipo'!J62+'Exportación por tipo'!J62</f>
        <v>64.425300000000007</v>
      </c>
      <c r="K62" s="67">
        <f>+'Despacho por tipo'!K62+'Exportación por tipo'!K62</f>
        <v>67.655799999999999</v>
      </c>
      <c r="L62" s="37">
        <f>+'Despacho por tipo'!L62+'Exportación por tipo'!L62</f>
        <v>65.968800000000002</v>
      </c>
      <c r="M62" s="7">
        <f>+L62/K62-1</f>
        <v>-2.4935038828895695E-2</v>
      </c>
      <c r="O62" s="42" t="s">
        <v>11</v>
      </c>
      <c r="P62" s="80">
        <f>+'Despacho por tipo'!P62+'Exportación por tipo'!P62</f>
        <v>1278.874276</v>
      </c>
      <c r="Q62" s="80">
        <f>+SUM(C61:C62)+SUM(B63:B72)</f>
        <v>1177.9328869999999</v>
      </c>
      <c r="R62" s="80">
        <f t="shared" ref="R62" si="172">+SUM(D61:D62)+SUM(C63:C72)</f>
        <v>1113.4888000000001</v>
      </c>
      <c r="S62" s="80">
        <f>+SUM(E61:E62)+SUM(D63:D72)</f>
        <v>1134.5247999999999</v>
      </c>
      <c r="T62" s="80">
        <f>+SUM(F61:F62)+SUM(E63:E72)</f>
        <v>1249.3398000000002</v>
      </c>
      <c r="U62" s="80">
        <f>+SUM(G61:G62)+SUM(F63:F72)</f>
        <v>1291.1410000000001</v>
      </c>
      <c r="V62" s="80">
        <f>+SUM(H61:H62)+SUM(G63:G72)</f>
        <v>1156.8109999999999</v>
      </c>
      <c r="W62" s="80">
        <f t="shared" ref="W62" si="173">+SUM(I61:I62)+SUM(H63:H72)</f>
        <v>1073.9671000000001</v>
      </c>
      <c r="X62" s="6">
        <f>+SUM(J61:J62)+SUM(I63:I72)</f>
        <v>971.2553999999999</v>
      </c>
      <c r="Y62" s="67">
        <f>+SUM(K61:K62)+SUM(J63:J72)</f>
        <v>979.52068900000006</v>
      </c>
      <c r="Z62" s="37">
        <f t="shared" ref="Z62" si="174">+SUM(L61:L62)+SUM(K63:K72)</f>
        <v>940.69129999999996</v>
      </c>
      <c r="AA62" s="78">
        <f>+Z62/Y62-1</f>
        <v>-3.9641213744695203E-2</v>
      </c>
      <c r="AB62" s="7">
        <f>+POWER(Z62/U62,0.2)-1</f>
        <v>-6.136943754721802E-2</v>
      </c>
    </row>
    <row r="63" spans="1:28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">
        <f>+'Despacho por tipo'!J63+'Exportación por tipo'!J63</f>
        <v>69.957799999999992</v>
      </c>
      <c r="K63" s="67">
        <f>+'Despacho por tipo'!K63+'Exportación por tipo'!K63</f>
        <v>70.431600000000003</v>
      </c>
      <c r="L63" s="37">
        <f>+'Despacho por tipo'!L63+'Exportación por tipo'!L63</f>
        <v>78.503</v>
      </c>
      <c r="M63" s="7">
        <f>+L63/K63-1</f>
        <v>0.11459912880014089</v>
      </c>
      <c r="O63" s="42" t="s">
        <v>0</v>
      </c>
      <c r="P63" s="80">
        <f>+'Despacho por tipo'!P63+'Exportación por tipo'!P63</f>
        <v>1267.754091</v>
      </c>
      <c r="Q63" s="80">
        <f>+SUM(C61:C63)+SUM(B64:B72)</f>
        <v>1168.5815869999999</v>
      </c>
      <c r="R63" s="80">
        <f t="shared" ref="R63" si="175">+SUM(D61:D63)+SUM(C64:C72)</f>
        <v>1111.5311000000002</v>
      </c>
      <c r="S63" s="80">
        <f>+SUM(E61:E63)+SUM(D64:D72)</f>
        <v>1137.2842999999998</v>
      </c>
      <c r="T63" s="80">
        <f>+SUM(F61:F63)+SUM(E64:E72)</f>
        <v>1253.4189000000001</v>
      </c>
      <c r="U63" s="80">
        <f>+SUM(G61:G63)+SUM(F64:F72)</f>
        <v>1284.8406</v>
      </c>
      <c r="V63" s="80">
        <f>+SUM(H61:H63)+SUM(G64:G72)</f>
        <v>1167.1170999999999</v>
      </c>
      <c r="W63" s="80">
        <f t="shared" ref="W63" si="176">+SUM(I61:I63)+SUM(H64:H72)</f>
        <v>1052.6591999999998</v>
      </c>
      <c r="X63" s="6">
        <f t="shared" ref="X63" si="177">+SUM(J61:J63)+SUM(I64:I72)</f>
        <v>964.92049999999995</v>
      </c>
      <c r="Y63" s="67">
        <f t="shared" ref="Y63" si="178">+SUM(K61:K63)+SUM(J64:J72)</f>
        <v>979.99448900000016</v>
      </c>
      <c r="Z63" s="37">
        <f t="shared" ref="Z63" si="179">+SUM(L61:L63)+SUM(K64:K72)</f>
        <v>948.7627</v>
      </c>
      <c r="AA63" s="78">
        <f>+Z63/Y63-1</f>
        <v>-3.1869351665303247E-2</v>
      </c>
      <c r="AB63" s="7">
        <f>+POWER(Z63/U63,0.2)-1</f>
        <v>-5.8843881042191182E-2</v>
      </c>
    </row>
    <row r="64" spans="1:28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">
        <f>+'Despacho por tipo'!J64+'Exportación por tipo'!J64</f>
        <v>73.947000000000003</v>
      </c>
      <c r="K64" s="67">
        <f>+'Despacho por tipo'!K64+'Exportación por tipo'!K64</f>
        <v>75.441800000000001</v>
      </c>
      <c r="L64" s="37">
        <f>+'Despacho por tipo'!L64+'Exportación por tipo'!L64</f>
        <v>78.660700000000006</v>
      </c>
      <c r="M64" s="7">
        <f>+L64/K64-1</f>
        <v>4.2667327661853216E-2</v>
      </c>
      <c r="O64" s="42" t="s">
        <v>1</v>
      </c>
      <c r="P64" s="80">
        <f>+'Despacho por tipo'!P64+'Exportación por tipo'!P64</f>
        <v>1262.2507539999999</v>
      </c>
      <c r="Q64" s="80">
        <f>+SUM(C61:C64)+SUM(B65:B72)</f>
        <v>1150.1233569999999</v>
      </c>
      <c r="R64" s="80">
        <f t="shared" ref="R64" si="180">+SUM(D61:D64)+SUM(C65:C72)</f>
        <v>1110.8868</v>
      </c>
      <c r="S64" s="80">
        <f>+SUM(E61:E64)+SUM(D65:D72)</f>
        <v>1141.9353999999998</v>
      </c>
      <c r="T64" s="80">
        <f>+SUM(F61:F64)+SUM(E65:E72)</f>
        <v>1262.7048</v>
      </c>
      <c r="U64" s="80">
        <f>+SUM(G61:G64)+SUM(F65:F72)</f>
        <v>1281.6442999999999</v>
      </c>
      <c r="V64" s="80">
        <f>+SUM(H61:H64)+SUM(G65:G72)</f>
        <v>1162.1496</v>
      </c>
      <c r="W64" s="80">
        <f t="shared" ref="W64" si="181">+SUM(I61:I64)+SUM(H65:H72)</f>
        <v>1038.7458999999999</v>
      </c>
      <c r="X64" s="6">
        <f t="shared" ref="X64" si="182">+SUM(J61:J64)+SUM(I65:I72)</f>
        <v>962.85440000000006</v>
      </c>
      <c r="Y64" s="67">
        <f t="shared" ref="Y64" si="183">+SUM(K61:K64)+SUM(J65:J72)</f>
        <v>981.4892890000001</v>
      </c>
      <c r="Z64" s="37">
        <f t="shared" ref="Z64" si="184">+SUM(L61:L64)+SUM(K65:K72)</f>
        <v>951.98159999999996</v>
      </c>
      <c r="AA64" s="78">
        <f>+Z64/Y64-1</f>
        <v>-3.006419869346133E-2</v>
      </c>
      <c r="AB64" s="7">
        <f>+POWER(Z64/U64,0.2)-1</f>
        <v>-5.7736846255739604E-2</v>
      </c>
    </row>
    <row r="65" spans="1:28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">
        <f>+'Despacho por tipo'!J65+'Exportación por tipo'!J65</f>
        <v>85.386099999999999</v>
      </c>
      <c r="K65" s="67">
        <f>+'Despacho por tipo'!K65+'Exportación por tipo'!K65</f>
        <v>76.732200000000006</v>
      </c>
      <c r="L65" s="37"/>
      <c r="M65" s="7"/>
      <c r="O65" s="42" t="s">
        <v>2</v>
      </c>
      <c r="P65" s="80">
        <f>+'Despacho por tipo'!P65+'Exportación por tipo'!P65</f>
        <v>1258.0048400000001</v>
      </c>
      <c r="Q65" s="80">
        <f>+SUM(C61:C65)+SUM(B66:B72)</f>
        <v>1149.4562569999998</v>
      </c>
      <c r="R65" s="80">
        <f t="shared" ref="R65" si="185">+SUM(D61:D65)+SUM(C66:C72)</f>
        <v>1106.2538</v>
      </c>
      <c r="S65" s="80">
        <f>+SUM(E61:E65)+SUM(D66:D72)</f>
        <v>1152.3255999999999</v>
      </c>
      <c r="T65" s="80">
        <f>+SUM(F61:F65)+SUM(E66:E72)</f>
        <v>1269.3843999999999</v>
      </c>
      <c r="U65" s="80">
        <f>+SUM(G61:G65)+SUM(F66:F72)</f>
        <v>1260.1742000000002</v>
      </c>
      <c r="V65" s="80">
        <f>+SUM(H61:H65)+SUM(G66:G72)</f>
        <v>1159.7899</v>
      </c>
      <c r="W65" s="80">
        <f t="shared" ref="W65" si="186">+SUM(I61:I65)+SUM(H66:H72)</f>
        <v>1030.1900999999998</v>
      </c>
      <c r="X65" s="6">
        <f t="shared" ref="X65" si="187">+SUM(J61:J65)+SUM(I66:I72)</f>
        <v>967.73100000000022</v>
      </c>
      <c r="Y65" s="67">
        <f t="shared" ref="Y65" si="188">+SUM(K61:K65)+SUM(J66:J72)</f>
        <v>972.83538900000008</v>
      </c>
      <c r="Z65" s="37"/>
      <c r="AA65" s="78"/>
      <c r="AB65" s="7"/>
    </row>
    <row r="66" spans="1:28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">
        <f>+'Despacho por tipo'!J66+'Exportación por tipo'!J66</f>
        <v>70.900300000000001</v>
      </c>
      <c r="K66" s="67">
        <f>+'Despacho por tipo'!K66+'Exportación por tipo'!K66</f>
        <v>73.588999999999999</v>
      </c>
      <c r="L66" s="37"/>
      <c r="M66" s="7"/>
      <c r="O66" s="42" t="s">
        <v>3</v>
      </c>
      <c r="P66" s="80">
        <f>+'Despacho por tipo'!P66+'Exportación por tipo'!P66</f>
        <v>1231.100113</v>
      </c>
      <c r="Q66" s="80">
        <f>+SUM(C61:C66)+SUM(B67:B72)</f>
        <v>1160.2741999999998</v>
      </c>
      <c r="R66" s="80">
        <f t="shared" ref="R66" si="189">+SUM(D61:D66)+SUM(C67:C72)</f>
        <v>1095.8883999999998</v>
      </c>
      <c r="S66" s="80">
        <f>+SUM(E61:E66)+SUM(D67:D72)</f>
        <v>1151.5090999999998</v>
      </c>
      <c r="T66" s="80">
        <f>+SUM(F61:F66)+SUM(E67:E72)</f>
        <v>1295.9731000000002</v>
      </c>
      <c r="U66" s="80">
        <f>+SUM(G61:G66)+SUM(F67:F72)</f>
        <v>1252.1102000000001</v>
      </c>
      <c r="V66" s="80">
        <f>+SUM(H61:H66)+SUM(G67:G72)</f>
        <v>1143.6174000000001</v>
      </c>
      <c r="W66" s="80">
        <f t="shared" ref="W66" si="190">+SUM(I61:I66)+SUM(H67:H72)</f>
        <v>1012.5165</v>
      </c>
      <c r="X66" s="6">
        <f t="shared" ref="X66" si="191">+SUM(J61:J66)+SUM(I67:I72)</f>
        <v>959.61020000000008</v>
      </c>
      <c r="Y66" s="67">
        <f t="shared" ref="Y66" si="192">+SUM(K61:K66)+SUM(J67:J72)</f>
        <v>975.524089</v>
      </c>
      <c r="Z66" s="37"/>
      <c r="AA66" s="78"/>
      <c r="AB66" s="7"/>
    </row>
    <row r="67" spans="1:28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">
        <f>+'Despacho por tipo'!J67+'Exportación por tipo'!J67</f>
        <v>98.9572</v>
      </c>
      <c r="K67" s="67">
        <f>+'Despacho por tipo'!K67+'Exportación por tipo'!K67</f>
        <v>84.2196</v>
      </c>
      <c r="L67" s="37"/>
      <c r="M67" s="7"/>
      <c r="O67" s="42" t="s">
        <v>4</v>
      </c>
      <c r="P67" s="80">
        <f>+'Despacho por tipo'!P67+'Exportación por tipo'!P67</f>
        <v>1217.412566</v>
      </c>
      <c r="Q67" s="80">
        <f>+SUM(C61:C67)+SUM(B68:B72)</f>
        <v>1161.6712</v>
      </c>
      <c r="R67" s="80">
        <f t="shared" ref="R67" si="193">+SUM(D61:D67)+SUM(C68:C72)</f>
        <v>1096.1689999999999</v>
      </c>
      <c r="S67" s="80">
        <f>+SUM(E61:E67)+SUM(D68:D72)</f>
        <v>1156.7257999999999</v>
      </c>
      <c r="T67" s="80">
        <f>+SUM(F61:F67)+SUM(E68:E72)</f>
        <v>1321.8618000000001</v>
      </c>
      <c r="U67" s="80">
        <f>+SUM(G61:G67)+SUM(F68:F72)</f>
        <v>1225.3944999999999</v>
      </c>
      <c r="V67" s="80">
        <f>+SUM(H61:H67)+SUM(G68:G72)</f>
        <v>1135.6610000000001</v>
      </c>
      <c r="W67" s="80">
        <f t="shared" ref="W67" si="194">+SUM(I61:I67)+SUM(H68:H72)</f>
        <v>1002.5805</v>
      </c>
      <c r="X67" s="6">
        <f t="shared" ref="X67" si="195">+SUM(J61:J67)+SUM(I68:I72)</f>
        <v>971.12279999999998</v>
      </c>
      <c r="Y67" s="67">
        <f t="shared" ref="Y67" si="196">+SUM(K61:K67)+SUM(J68:J72)</f>
        <v>960.78648899999996</v>
      </c>
      <c r="Z67" s="37"/>
      <c r="AA67" s="78"/>
      <c r="AB67" s="7"/>
    </row>
    <row r="68" spans="1:28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">
        <f>+'Despacho por tipo'!J68+'Exportación por tipo'!J68</f>
        <v>102.49170000000001</v>
      </c>
      <c r="K68" s="67">
        <f>+'Despacho por tipo'!K68+'Exportación por tipo'!K68</f>
        <v>85.11699999999999</v>
      </c>
      <c r="L68" s="37"/>
      <c r="M68" s="7"/>
      <c r="O68" s="42" t="s">
        <v>5</v>
      </c>
      <c r="P68" s="80">
        <f>+'Despacho por tipo'!P68+'Exportación por tipo'!P68</f>
        <v>1229.823932</v>
      </c>
      <c r="Q68" s="80">
        <f>+SUM(C61:C68)+SUM(B69:B72)</f>
        <v>1150.067</v>
      </c>
      <c r="R68" s="80">
        <f t="shared" ref="R68" si="197">+SUM(D61:D68)+SUM(C69:C72)</f>
        <v>1103.5823</v>
      </c>
      <c r="S68" s="80">
        <f>+SUM(E61:E68)+SUM(D69:D72)</f>
        <v>1156.6453999999999</v>
      </c>
      <c r="T68" s="80">
        <f>+SUM(F61:F68)+SUM(E69:E72)</f>
        <v>1325.5421000000001</v>
      </c>
      <c r="U68" s="80">
        <f t="shared" ref="U68" si="198">+SUM(G61:G68)+SUM(F69:F72)</f>
        <v>1213.7646</v>
      </c>
      <c r="V68" s="80">
        <f>+SUM(H61:H68)+SUM(G69:G72)</f>
        <v>1138.3168000000001</v>
      </c>
      <c r="W68" s="80">
        <f t="shared" ref="W68" si="199">+SUM(I61:I68)+SUM(H69:H72)</f>
        <v>989.1742999999999</v>
      </c>
      <c r="X68" s="6">
        <f t="shared" ref="X68" si="200">+SUM(J61:J68)+SUM(I69:I72)</f>
        <v>977.48710000000005</v>
      </c>
      <c r="Y68" s="67">
        <f t="shared" ref="Y68" si="201">+SUM(K61:K68)+SUM(J69:J72)</f>
        <v>943.41178899999989</v>
      </c>
      <c r="Z68" s="37"/>
      <c r="AA68" s="78"/>
      <c r="AB68" s="7"/>
    </row>
    <row r="69" spans="1:28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">
        <f>+'Despacho por tipo'!J69+'Exportación por tipo'!J69</f>
        <v>87.87</v>
      </c>
      <c r="K69" s="67">
        <f>+'Despacho por tipo'!K69+'Exportación por tipo'!K69</f>
        <v>92.735599999999991</v>
      </c>
      <c r="L69" s="37"/>
      <c r="M69" s="7"/>
      <c r="O69" s="42" t="s">
        <v>6</v>
      </c>
      <c r="P69" s="80">
        <f>+'Despacho por tipo'!P69+'Exportación por tipo'!P69</f>
        <v>1230.420744</v>
      </c>
      <c r="Q69" s="80">
        <f>+SUM(C61:C69)+SUM(B70:B72)</f>
        <v>1139.5868</v>
      </c>
      <c r="R69" s="80">
        <f t="shared" ref="R69" si="202">+SUM(D61:D69)+SUM(C70:C72)</f>
        <v>1106.2404000000001</v>
      </c>
      <c r="S69" s="80">
        <f>+SUM(E61:E69)+SUM(D70:D72)</f>
        <v>1155.4193</v>
      </c>
      <c r="T69" s="80">
        <f>+SUM(F61:F69)+SUM(E70:E72)</f>
        <v>1340.5587</v>
      </c>
      <c r="U69" s="80">
        <f>+SUM(G61:G69)+SUM(F70:F72)</f>
        <v>1195.5254</v>
      </c>
      <c r="V69" s="80">
        <f t="shared" ref="V69" si="203">+SUM(H61:H69)+SUM(G70:G72)</f>
        <v>1139.4866</v>
      </c>
      <c r="W69" s="80">
        <f t="shared" ref="W69" si="204">+SUM(I61:I69)+SUM(H70:H72)</f>
        <v>977.44389999999999</v>
      </c>
      <c r="X69" s="6">
        <f t="shared" ref="X69" si="205">+SUM(J61:J69)+SUM(I70:I72)</f>
        <v>975.41250000000014</v>
      </c>
      <c r="Y69" s="67">
        <f t="shared" ref="Y69" si="206">+SUM(K61:K69)+SUM(J70:J72)</f>
        <v>948.27738899999986</v>
      </c>
      <c r="Z69" s="37"/>
      <c r="AA69" s="78"/>
      <c r="AB69" s="7"/>
    </row>
    <row r="70" spans="1:28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">
        <f>+'Despacho por tipo'!J70+'Exportación por tipo'!J70</f>
        <v>89.211189000000005</v>
      </c>
      <c r="K70" s="67">
        <f>+'Despacho por tipo'!K70+'Exportación por tipo'!K70</f>
        <v>86.660399999999996</v>
      </c>
      <c r="L70" s="37"/>
      <c r="M70" s="7"/>
      <c r="O70" s="42" t="s">
        <v>7</v>
      </c>
      <c r="P70" s="80">
        <f>+'Despacho por tipo'!P70+'Exportación por tipo'!P70</f>
        <v>1219.9181090000002</v>
      </c>
      <c r="Q70" s="80">
        <f>+SUM(C61:C70)+SUM(B71:B72)</f>
        <v>1131.5197000000001</v>
      </c>
      <c r="R70" s="80">
        <f t="shared" ref="R70" si="207">+SUM(D61:D70)+SUM(C71:C72)</f>
        <v>1111.7817</v>
      </c>
      <c r="S70" s="80">
        <f>+SUM(E61:E70)+SUM(D71:D72)</f>
        <v>1165.2121</v>
      </c>
      <c r="T70" s="80">
        <f>+SUM(F61:F70)+SUM(E71:E72)</f>
        <v>1342.6057000000001</v>
      </c>
      <c r="U70" s="80">
        <f>+SUM(G61:G70)+SUM(F71:F72)</f>
        <v>1174.8761</v>
      </c>
      <c r="V70" s="80">
        <f>+SUM(H61:H70)+SUM(G71:G72)</f>
        <v>1140.7597999999998</v>
      </c>
      <c r="W70" s="80">
        <f t="shared" ref="W70" si="208">+SUM(I61:I70)+SUM(H71:H72)</f>
        <v>976.18259999999987</v>
      </c>
      <c r="X70" s="6">
        <f t="shared" ref="X70" si="209">+SUM(J61:J70)+SUM(I71:I72)</f>
        <v>969.78708900000004</v>
      </c>
      <c r="Y70" s="67">
        <f t="shared" ref="Y70" si="210">+SUM(K61:K70)+SUM(J71:J72)</f>
        <v>945.72659999999985</v>
      </c>
      <c r="Z70" s="37"/>
      <c r="AA70" s="78"/>
      <c r="AB70" s="7"/>
    </row>
    <row r="71" spans="1:28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">
        <f>+'Despacho por tipo'!J71+'Exportación por tipo'!J71</f>
        <v>89.384299999999996</v>
      </c>
      <c r="K71" s="67">
        <f>+'Despacho por tipo'!K71+'Exportación por tipo'!K71</f>
        <v>78.854500000000002</v>
      </c>
      <c r="L71" s="37"/>
      <c r="M71" s="7"/>
      <c r="O71" s="42" t="s">
        <v>8</v>
      </c>
      <c r="P71" s="80">
        <f>+'Despacho por tipo'!P71+'Exportación por tipo'!P71</f>
        <v>1210.474412</v>
      </c>
      <c r="Q71" s="80">
        <f>+SUM(C61:C71)+SUM(B72)</f>
        <v>1128.5625</v>
      </c>
      <c r="R71" s="80">
        <f t="shared" ref="R71" si="211">+SUM(D61:D71)+SUM(C72)</f>
        <v>1107.8905999999999</v>
      </c>
      <c r="S71" s="80">
        <f>+SUM(E61:E71)+SUM(D72)</f>
        <v>1177.9991</v>
      </c>
      <c r="T71" s="80">
        <f>+SUM(F61:F71)+SUM(E72)</f>
        <v>1346.5377000000003</v>
      </c>
      <c r="U71" s="80">
        <f>+SUM(G61:G71)+SUM(F72)</f>
        <v>1175.0395000000001</v>
      </c>
      <c r="V71" s="80">
        <f>+SUM(H61:H71)+SUM(G72)</f>
        <v>1118.5871</v>
      </c>
      <c r="W71" s="80">
        <f t="shared" ref="W71" si="212">+SUM(I61:I71)+SUM(H72)</f>
        <v>976.00299999999993</v>
      </c>
      <c r="X71" s="6">
        <f t="shared" ref="X71" si="213">+SUM(J61:J71)+SUM(I72)</f>
        <v>973.44468900000004</v>
      </c>
      <c r="Y71" s="67">
        <f t="shared" ref="Y71" si="214">+SUM(K61:K71)+SUM(J72)</f>
        <v>935.19679999999994</v>
      </c>
      <c r="Z71" s="37"/>
      <c r="AA71" s="78"/>
      <c r="AB71" s="7"/>
    </row>
    <row r="72" spans="1:28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">
        <f>+'Despacho por tipo'!J72+'Exportación por tipo'!J72</f>
        <v>76.3947</v>
      </c>
      <c r="K72" s="67">
        <f>+'Despacho por tipo'!K72+'Exportación por tipo'!K72</f>
        <v>81.184399999999997</v>
      </c>
      <c r="L72" s="37"/>
      <c r="M72" s="7"/>
      <c r="O72" s="42" t="s">
        <v>9</v>
      </c>
      <c r="P72" s="80">
        <f>+'Despacho por tipo'!P72+'Exportación por tipo'!P72</f>
        <v>1201.4457360000001</v>
      </c>
      <c r="Q72" s="80">
        <f>+SUM(C61:C72)</f>
        <v>1115.7646999999999</v>
      </c>
      <c r="R72" s="80">
        <f t="shared" ref="R72" si="215">+SUM(D61:D72)</f>
        <v>1114.9593</v>
      </c>
      <c r="S72" s="80">
        <f>+SUM(E61:E72)</f>
        <v>1197.7312999999999</v>
      </c>
      <c r="T72" s="80">
        <f>+SUM(F61:F72)</f>
        <v>1337.8181000000002</v>
      </c>
      <c r="U72" s="80">
        <f>+SUM(G61:G72)</f>
        <v>1174.3912</v>
      </c>
      <c r="V72" s="80">
        <f>+SUM(H61:H72)</f>
        <v>1092.8759</v>
      </c>
      <c r="W72" s="80">
        <f t="shared" ref="W72" si="216">+SUM(I61:I72)</f>
        <v>978.00139999999999</v>
      </c>
      <c r="X72" s="6">
        <f t="shared" ref="X72" si="217">+SUM(J61:J72)</f>
        <v>972.87978900000007</v>
      </c>
      <c r="Y72" s="67">
        <f t="shared" ref="Y72" si="218">+SUM(K61:K72)</f>
        <v>939.98649999999986</v>
      </c>
      <c r="Z72" s="37"/>
      <c r="AA72" s="78"/>
      <c r="AB72" s="7"/>
    </row>
    <row r="73" spans="1:28" ht="25.5" x14ac:dyDescent="0.25">
      <c r="A73" s="53" t="s">
        <v>13</v>
      </c>
      <c r="B73" s="54">
        <f>SUM(B61:B72)</f>
        <v>1201.4457359999999</v>
      </c>
      <c r="C73" s="54">
        <f t="shared" ref="C73:G73" si="219">SUM(C61:C72)</f>
        <v>1115.7646999999999</v>
      </c>
      <c r="D73" s="54">
        <f t="shared" si="219"/>
        <v>1114.9593</v>
      </c>
      <c r="E73" s="54">
        <f t="shared" si="219"/>
        <v>1197.7312999999999</v>
      </c>
      <c r="F73" s="54">
        <f t="shared" si="219"/>
        <v>1337.8181000000002</v>
      </c>
      <c r="G73" s="54">
        <f t="shared" si="219"/>
        <v>1174.3912</v>
      </c>
      <c r="H73" s="54">
        <f t="shared" ref="H73:I73" si="220">SUM(H61:H72)</f>
        <v>1092.8759</v>
      </c>
      <c r="I73" s="54">
        <f t="shared" si="220"/>
        <v>978.00139999999999</v>
      </c>
      <c r="J73" s="54">
        <f t="shared" ref="J73:K73" si="221">SUM(J61:J72)</f>
        <v>972.87978900000007</v>
      </c>
      <c r="K73" s="186">
        <f t="shared" si="221"/>
        <v>939.98649999999986</v>
      </c>
      <c r="L73" s="55"/>
      <c r="M73" s="56"/>
      <c r="N73" s="3"/>
      <c r="O73" s="43" t="s">
        <v>14</v>
      </c>
      <c r="P73" s="157">
        <f>+AVERAGE(P61:P72)</f>
        <v>1240.8359138333333</v>
      </c>
      <c r="Q73" s="157">
        <f>+AVERAGE(Q61:Q72)</f>
        <v>1152.2755479166665</v>
      </c>
      <c r="R73" s="157">
        <f t="shared" ref="R73:W73" si="222">+AVERAGE(R61:R72)</f>
        <v>1107.5877916666668</v>
      </c>
      <c r="S73" s="157">
        <f t="shared" si="222"/>
        <v>1154.4876249999998</v>
      </c>
      <c r="T73" s="157">
        <f t="shared" si="222"/>
        <v>1297.4069416666669</v>
      </c>
      <c r="U73" s="157">
        <f t="shared" si="222"/>
        <v>1236.8592333333333</v>
      </c>
      <c r="V73" s="157">
        <f t="shared" si="222"/>
        <v>1143.0302166666668</v>
      </c>
      <c r="W73" s="157">
        <f t="shared" si="222"/>
        <v>1016.3128666666667</v>
      </c>
      <c r="X73" s="157">
        <f t="shared" ref="X73:Y73" si="223">+AVERAGE(X61:X72)</f>
        <v>969.8118889166667</v>
      </c>
      <c r="Y73" s="230">
        <f t="shared" si="223"/>
        <v>961.58664174999979</v>
      </c>
      <c r="Z73" s="230">
        <f t="shared" ref="Z73" si="224">+AVERAGE(Z61:Z72)</f>
        <v>945.95347500000003</v>
      </c>
      <c r="AA73" s="79">
        <f>+Z73/Y73-1</f>
        <v>-1.6257678789660446E-2</v>
      </c>
      <c r="AB73" s="75">
        <f>+POWER(Z73/U73,0.2)-1</f>
        <v>-5.2214849023110466E-2</v>
      </c>
    </row>
    <row r="74" spans="1:28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K74" si="225">+D73/C73-1</f>
        <v>-7.218367815364779E-4</v>
      </c>
      <c r="E74" s="62">
        <f t="shared" si="225"/>
        <v>7.4237687420518395E-2</v>
      </c>
      <c r="F74" s="62">
        <f t="shared" si="225"/>
        <v>0.11696012285894186</v>
      </c>
      <c r="G74" s="62">
        <f t="shared" si="225"/>
        <v>-0.12215928308938273</v>
      </c>
      <c r="H74" s="62">
        <f t="shared" si="225"/>
        <v>-6.9410687001060678E-2</v>
      </c>
      <c r="I74" s="62">
        <f t="shared" si="225"/>
        <v>-0.10511211748744753</v>
      </c>
      <c r="J74" s="62">
        <f t="shared" si="225"/>
        <v>-5.236813566933507E-3</v>
      </c>
      <c r="K74" s="190">
        <f t="shared" si="225"/>
        <v>-3.3810229559615435E-2</v>
      </c>
      <c r="L74" s="187"/>
      <c r="M74" s="63"/>
      <c r="O74" s="45" t="s">
        <v>12</v>
      </c>
      <c r="P74" s="49"/>
      <c r="Q74" s="50">
        <f>+Q73/P73-1</f>
        <v>-7.1371536662793611E-2</v>
      </c>
      <c r="R74" s="50">
        <f t="shared" ref="R74:Z74" si="226">+R73/Q73-1</f>
        <v>-3.8782178733893891E-2</v>
      </c>
      <c r="S74" s="50">
        <f t="shared" si="226"/>
        <v>4.2344122683728225E-2</v>
      </c>
      <c r="T74" s="50">
        <f t="shared" si="226"/>
        <v>0.12379458520975239</v>
      </c>
      <c r="U74" s="50">
        <f t="shared" si="226"/>
        <v>-4.6668247555044728E-2</v>
      </c>
      <c r="V74" s="50">
        <f t="shared" si="226"/>
        <v>-7.5860707619732515E-2</v>
      </c>
      <c r="W74" s="50">
        <f t="shared" si="226"/>
        <v>-0.11086089252262854</v>
      </c>
      <c r="X74" s="50">
        <f t="shared" si="226"/>
        <v>-4.5754589236398524E-2</v>
      </c>
      <c r="Y74" s="70">
        <f t="shared" si="226"/>
        <v>-8.48128102023471E-3</v>
      </c>
      <c r="Z74" s="70">
        <f t="shared" si="226"/>
        <v>-1.6257678789660446E-2</v>
      </c>
      <c r="AA74" s="51"/>
      <c r="AB74" s="52"/>
    </row>
  </sheetData>
  <mergeCells count="11">
    <mergeCell ref="A41:M41"/>
    <mergeCell ref="O41:AB41"/>
    <mergeCell ref="A59:M59"/>
    <mergeCell ref="O59:AB59"/>
    <mergeCell ref="A1:AB1"/>
    <mergeCell ref="A2:AB2"/>
    <mergeCell ref="A3:AB3"/>
    <mergeCell ref="A5:M5"/>
    <mergeCell ref="O5:AB5"/>
    <mergeCell ref="A23:M23"/>
    <mergeCell ref="O23:AB23"/>
  </mergeCells>
  <hyperlinks>
    <hyperlink ref="AD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40"/>
  <sheetViews>
    <sheetView workbookViewId="0">
      <selection activeCell="AF139" sqref="AF139"/>
    </sheetView>
  </sheetViews>
  <sheetFormatPr baseColWidth="10" defaultRowHeight="15" x14ac:dyDescent="0.25"/>
  <cols>
    <col min="1" max="1" width="9.140625" style="1" customWidth="1"/>
    <col min="2" max="12" width="7.7109375" style="1" customWidth="1"/>
    <col min="13" max="13" width="8.5703125" style="1" customWidth="1"/>
    <col min="14" max="14" width="2.42578125" style="1" customWidth="1"/>
    <col min="15" max="15" width="10" style="1" customWidth="1"/>
    <col min="16" max="26" width="7.140625" style="1" customWidth="1"/>
    <col min="27" max="27" width="8.42578125" style="1" customWidth="1"/>
    <col min="28" max="28" width="7.7109375" style="1" customWidth="1"/>
    <col min="29" max="29" width="2.42578125" style="1" customWidth="1"/>
    <col min="30" max="30" width="15.140625" style="1" customWidth="1"/>
    <col min="31" max="16384" width="11.42578125" style="1"/>
  </cols>
  <sheetData>
    <row r="1" spans="1:31" ht="15.75" x14ac:dyDescent="0.25">
      <c r="A1" s="272" t="s">
        <v>194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  <c r="AE1" s="178"/>
    </row>
    <row r="2" spans="1:31" ht="15.75" x14ac:dyDescent="0.25">
      <c r="A2" s="272" t="s">
        <v>22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1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1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1" ht="15.75" thickBot="1" x14ac:dyDescent="0.3">
      <c r="A5" s="276" t="s">
        <v>290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289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1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66">
        <v>2026</v>
      </c>
      <c r="AA6" s="77" t="s">
        <v>16</v>
      </c>
      <c r="AB6" s="74" t="s">
        <v>21</v>
      </c>
    </row>
    <row r="7" spans="1:31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0">
        <f>+'[1]10.PRECIO DEL VINO DE TRASLADO'!V533</f>
        <v>51161.776997564339</v>
      </c>
      <c r="K7" s="161">
        <f>+'[1]10.PRECIO DEL VINO DE TRASLADO'!V545</f>
        <v>37305.255147545671</v>
      </c>
      <c r="L7" s="162">
        <f>+'[4]10.PRECIO DEL VINO DE TRASLADO'!$V$557</f>
        <v>32324.178814382904</v>
      </c>
      <c r="M7" s="7">
        <f>+L7/K7-1</f>
        <v>-0.13352210870726278</v>
      </c>
      <c r="N7" s="2"/>
      <c r="O7" s="42" t="s">
        <v>10</v>
      </c>
      <c r="P7" s="160">
        <f>+AVERAGE('[1]10.PRECIO DEL VINO DE TRASLADO'!$V$426:$V$437)</f>
        <v>37783.72270796739</v>
      </c>
      <c r="Q7" s="160">
        <f t="shared" ref="Q7:Z7" si="2">+(SUM(C7)+SUM(B8:B18))/12</f>
        <v>70462.51584144673</v>
      </c>
      <c r="R7" s="160">
        <f t="shared" si="2"/>
        <v>81651.517269781689</v>
      </c>
      <c r="S7" s="160">
        <f t="shared" si="2"/>
        <v>56043.668910073939</v>
      </c>
      <c r="T7" s="160">
        <f t="shared" si="2"/>
        <v>28685.833093292862</v>
      </c>
      <c r="U7" s="160">
        <f t="shared" si="2"/>
        <v>32720.573191146406</v>
      </c>
      <c r="V7" s="160">
        <f t="shared" si="2"/>
        <v>59246.356469586462</v>
      </c>
      <c r="W7" s="160">
        <f t="shared" si="2"/>
        <v>61676.724948739771</v>
      </c>
      <c r="X7" s="160">
        <f t="shared" si="2"/>
        <v>67558.199683243773</v>
      </c>
      <c r="Y7" s="161">
        <f t="shared" si="2"/>
        <v>49352.267558080603</v>
      </c>
      <c r="Z7" s="161">
        <f t="shared" si="2"/>
        <v>35056.417924258181</v>
      </c>
      <c r="AA7" s="78">
        <f>+Z7/Y7-1</f>
        <v>-0.28966956010680234</v>
      </c>
      <c r="AB7" s="7">
        <f>+POWER(Z7/U7,0.2)-1</f>
        <v>1.3886468554663356E-2</v>
      </c>
    </row>
    <row r="8" spans="1:31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0">
        <f>+'[1]10.PRECIO DEL VINO DE TRASLADO'!V534</f>
        <v>55036.064960447322</v>
      </c>
      <c r="K8" s="161">
        <f>+'[1]10.PRECIO DEL VINO DE TRASLADO'!V546</f>
        <v>38911.956805183472</v>
      </c>
      <c r="L8" s="162">
        <f>+'[4]10.PRECIO DEL VINO DE TRASLADO'!$V$558</f>
        <v>10701.172319545618</v>
      </c>
      <c r="M8" s="7">
        <f>+L8/K8-1</f>
        <v>-0.72499012647649441</v>
      </c>
      <c r="N8" s="2"/>
      <c r="O8" s="42" t="s">
        <v>11</v>
      </c>
      <c r="P8" s="160">
        <f>+AVERAGE('[1]10.PRECIO DEL VINO DE TRASLADO'!$V$426:$V$437)</f>
        <v>37783.72270796739</v>
      </c>
      <c r="Q8" s="160">
        <f t="shared" ref="Q8:Y8" si="3">+(SUM(C7:C8)+SUM(B9:B18))/12</f>
        <v>74895.634126198667</v>
      </c>
      <c r="R8" s="160">
        <f t="shared" si="3"/>
        <v>79616.148075786652</v>
      </c>
      <c r="S8" s="160">
        <f t="shared" si="3"/>
        <v>53418.711318788446</v>
      </c>
      <c r="T8" s="160">
        <f t="shared" si="3"/>
        <v>27806.006184462825</v>
      </c>
      <c r="U8" s="160">
        <f t="shared" si="3"/>
        <v>34430.821888690632</v>
      </c>
      <c r="V8" s="160">
        <f t="shared" si="3"/>
        <v>59465.852740608265</v>
      </c>
      <c r="W8" s="160">
        <f t="shared" si="3"/>
        <v>63211.925333625462</v>
      </c>
      <c r="X8" s="160">
        <f t="shared" si="3"/>
        <v>66210.294748273591</v>
      </c>
      <c r="Y8" s="161">
        <f t="shared" si="3"/>
        <v>48008.591878475279</v>
      </c>
      <c r="Z8" s="161">
        <f t="shared" ref="Z8" si="4">+(SUM(L8)+SUM(K9:K19))/12</f>
        <v>32967.796617480482</v>
      </c>
      <c r="AA8" s="78">
        <f>+Z8/Y8-1</f>
        <v>-0.31329382246968918</v>
      </c>
      <c r="AB8" s="7">
        <f>+POWER(Z8/U8,0.2)-1</f>
        <v>-8.6465860710456255E-3</v>
      </c>
    </row>
    <row r="9" spans="1:31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0">
        <f>+'[1]10.PRECIO DEL VINO DE TRASLADO'!V535</f>
        <v>58200.52018515463</v>
      </c>
      <c r="K9" s="161">
        <f>+'[1]10.PRECIO DEL VINO DE TRASLADO'!V547</f>
        <v>42804.168158471999</v>
      </c>
      <c r="L9" s="162">
        <f>+'[4]10.PRECIO DEL VINO DE TRASLADO'!$V$559</f>
        <v>16095.853588843465</v>
      </c>
      <c r="M9" s="7">
        <f>+L9/K9-1</f>
        <v>-0.62396527531495316</v>
      </c>
      <c r="N9" s="2"/>
      <c r="O9" s="42" t="s">
        <v>0</v>
      </c>
      <c r="P9" s="160">
        <f>+AVERAGE('[1]10.PRECIO DEL VINO DE TRASLADO'!$V$426:$V$437)</f>
        <v>37783.72270796739</v>
      </c>
      <c r="Q9" s="160">
        <f t="shared" ref="Q9:Z9" si="5">+(SUM(C7:C9)+SUM(B10:B18))/12</f>
        <v>77961.724497433766</v>
      </c>
      <c r="R9" s="160">
        <f t="shared" si="5"/>
        <v>78087.781046545788</v>
      </c>
      <c r="S9" s="160">
        <f t="shared" si="5"/>
        <v>50324.539684262745</v>
      </c>
      <c r="T9" s="160">
        <f t="shared" si="5"/>
        <v>27228.326521672538</v>
      </c>
      <c r="U9" s="160">
        <f t="shared" si="5"/>
        <v>36566.98646781913</v>
      </c>
      <c r="V9" s="160">
        <f t="shared" si="5"/>
        <v>60011.42939438219</v>
      </c>
      <c r="W9" s="160">
        <f t="shared" si="5"/>
        <v>65252.170458459434</v>
      </c>
      <c r="X9" s="160">
        <f t="shared" si="5"/>
        <v>64083.110654186828</v>
      </c>
      <c r="Y9" s="161">
        <f t="shared" si="5"/>
        <v>46725.5625429184</v>
      </c>
      <c r="Z9" s="161">
        <f t="shared" si="5"/>
        <v>30479.826336319315</v>
      </c>
      <c r="AA9" s="78">
        <f>+Z9/Y9-1</f>
        <v>-0.34768412240466962</v>
      </c>
      <c r="AB9" s="7">
        <f>+POWER(Z9/U9,0.2)-1</f>
        <v>-3.5761065984321938E-2</v>
      </c>
    </row>
    <row r="10" spans="1:31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0">
        <f>+'[1]10.PRECIO DEL VINO DE TRASLADO'!V536</f>
        <v>57031.741088716262</v>
      </c>
      <c r="K10" s="161">
        <f>+'[2]10.PRECIO DEL VINO DE TRASLADO'!V548</f>
        <v>38575.899179999993</v>
      </c>
      <c r="L10" s="162">
        <f>+'[4]10.PRECIO DEL VINO DE TRASLADO'!$V$560</f>
        <v>16862.969769263615</v>
      </c>
      <c r="M10" s="7">
        <f>+L10/K10-1</f>
        <v>-0.56286256114008182</v>
      </c>
      <c r="N10" s="2"/>
      <c r="O10" s="42" t="s">
        <v>1</v>
      </c>
      <c r="P10" s="160">
        <f>+AVERAGE('[1]10.PRECIO DEL VINO DE TRASLADO'!$V$426:$V$437)</f>
        <v>37783.72270796739</v>
      </c>
      <c r="Q10" s="160">
        <f t="shared" ref="Q10:Z10" si="6">+(SUM(C7:C10)+SUM(B11:B18))/12</f>
        <v>80872.618560087329</v>
      </c>
      <c r="R10" s="160">
        <f t="shared" si="6"/>
        <v>76441.874192365256</v>
      </c>
      <c r="S10" s="160">
        <f t="shared" si="6"/>
        <v>47238.988962719835</v>
      </c>
      <c r="T10" s="160">
        <f t="shared" si="6"/>
        <v>26873.307528750058</v>
      </c>
      <c r="U10" s="160">
        <f t="shared" si="6"/>
        <v>39627.167754598777</v>
      </c>
      <c r="V10" s="160">
        <f t="shared" si="6"/>
        <v>61081.786027341637</v>
      </c>
      <c r="W10" s="160">
        <f t="shared" si="6"/>
        <v>67431.397086706085</v>
      </c>
      <c r="X10" s="160">
        <f t="shared" si="6"/>
        <v>60406.130684852404</v>
      </c>
      <c r="Y10" s="161">
        <f t="shared" si="6"/>
        <v>45187.575717192049</v>
      </c>
      <c r="Z10" s="161">
        <f t="shared" si="6"/>
        <v>28670.415552091279</v>
      </c>
      <c r="AA10" s="78">
        <f>+Z10/Y10-1</f>
        <v>-0.36552437042593233</v>
      </c>
      <c r="AB10" s="7">
        <f>+POWER(Z10/U10,0.2)-1</f>
        <v>-6.2679337403394819E-2</v>
      </c>
    </row>
    <row r="11" spans="1:31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0">
        <f>+'[1]10.PRECIO DEL VINO DE TRASLADO'!V537</f>
        <v>56267.282431427171</v>
      </c>
      <c r="K11" s="161">
        <f>+'[2]10.PRECIO DEL VINO DE TRASLADO'!V549</f>
        <v>42672.526199999993</v>
      </c>
      <c r="L11" s="162"/>
      <c r="M11" s="7"/>
      <c r="N11" s="2"/>
      <c r="O11" s="42" t="s">
        <v>2</v>
      </c>
      <c r="P11" s="160">
        <f>+AVERAGE('[1]10.PRECIO DEL VINO DE TRASLADO'!$V$426:$V$437)</f>
        <v>37783.72270796739</v>
      </c>
      <c r="Q11" s="160">
        <f t="shared" ref="Q11:Y11" si="7">+(SUM(C7:C11)+SUM(B12:B18))/12</f>
        <v>82204.229609204354</v>
      </c>
      <c r="R11" s="160">
        <f t="shared" si="7"/>
        <v>75291.874967050113</v>
      </c>
      <c r="S11" s="160">
        <f t="shared" si="7"/>
        <v>44001.37698973377</v>
      </c>
      <c r="T11" s="160">
        <f t="shared" si="7"/>
        <v>26742.645877042814</v>
      </c>
      <c r="U11" s="160">
        <f t="shared" si="7"/>
        <v>42831.833657075462</v>
      </c>
      <c r="V11" s="160">
        <f t="shared" si="7"/>
        <v>62204.774692106672</v>
      </c>
      <c r="W11" s="160">
        <f t="shared" si="7"/>
        <v>67730.164302503123</v>
      </c>
      <c r="X11" s="160">
        <f t="shared" si="7"/>
        <v>58380.106580032101</v>
      </c>
      <c r="Y11" s="161">
        <f t="shared" si="7"/>
        <v>44054.679364573116</v>
      </c>
      <c r="Z11" s="161"/>
      <c r="AA11" s="78"/>
      <c r="AB11" s="7"/>
    </row>
    <row r="12" spans="1:31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0">
        <f>+'[1]10.PRECIO DEL VINO DE TRASLADO'!V538</f>
        <v>63758.256193034307</v>
      </c>
      <c r="K12" s="161">
        <f>+'[1]10.PRECIO DEL VINO DE TRASLADO'!V550</f>
        <v>26330.06</v>
      </c>
      <c r="L12" s="162"/>
      <c r="M12" s="7"/>
      <c r="N12" s="2"/>
      <c r="O12" s="42" t="s">
        <v>3</v>
      </c>
      <c r="P12" s="160">
        <f>+AVERAGE('[1]10.PRECIO DEL VINO DE TRASLADO'!$V$426:$V$437)</f>
        <v>37783.72270796739</v>
      </c>
      <c r="Q12" s="160">
        <f t="shared" ref="Q12:Y12" si="8">+(SUM(C7:C12)+SUM(B13:B18))/12</f>
        <v>84032.332124611276</v>
      </c>
      <c r="R12" s="160">
        <f t="shared" si="8"/>
        <v>73135.219246782348</v>
      </c>
      <c r="S12" s="160">
        <f t="shared" si="8"/>
        <v>41130.099681333486</v>
      </c>
      <c r="T12" s="160">
        <f t="shared" si="8"/>
        <v>26603.930955124615</v>
      </c>
      <c r="U12" s="160">
        <f t="shared" si="8"/>
        <v>46143.231745875419</v>
      </c>
      <c r="V12" s="160">
        <f t="shared" si="8"/>
        <v>61648.477385966435</v>
      </c>
      <c r="W12" s="160">
        <f t="shared" si="8"/>
        <v>67882.22486210744</v>
      </c>
      <c r="X12" s="160">
        <f t="shared" si="8"/>
        <v>58502.679974719882</v>
      </c>
      <c r="Y12" s="161">
        <f t="shared" si="8"/>
        <v>40935.663015153586</v>
      </c>
      <c r="Z12" s="161"/>
      <c r="AA12" s="78"/>
      <c r="AB12" s="7"/>
    </row>
    <row r="13" spans="1:31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0">
        <f>+'[1]10.PRECIO DEL VINO DE TRASLADO'!V539</f>
        <v>46590.157834165926</v>
      </c>
      <c r="K13" s="161">
        <f>+'[4]10.PRECIO DEL VINO DE TRASLADO'!V551</f>
        <v>26960.823010605818</v>
      </c>
      <c r="L13" s="162"/>
      <c r="M13" s="7"/>
      <c r="N13" s="2"/>
      <c r="O13" s="42" t="s">
        <v>4</v>
      </c>
      <c r="P13" s="160">
        <f>+AVERAGE('[1]10.PRECIO DEL VINO DE TRASLADO'!$V$426:$V$437)</f>
        <v>37783.72270796739</v>
      </c>
      <c r="Q13" s="160">
        <f t="shared" ref="Q13:Y13" si="9">+(SUM(C7:C13)+SUM(B14:B18))/12</f>
        <v>84575.739892760874</v>
      </c>
      <c r="R13" s="160">
        <f t="shared" si="9"/>
        <v>71776.654045888659</v>
      </c>
      <c r="S13" s="160">
        <f t="shared" si="9"/>
        <v>38386.514523768325</v>
      </c>
      <c r="T13" s="160">
        <f t="shared" si="9"/>
        <v>26890.336218668686</v>
      </c>
      <c r="U13" s="160">
        <f t="shared" si="9"/>
        <v>49243.918543294159</v>
      </c>
      <c r="V13" s="160">
        <f t="shared" si="9"/>
        <v>61688.547290902759</v>
      </c>
      <c r="W13" s="160">
        <f t="shared" si="9"/>
        <v>69641.772041166842</v>
      </c>
      <c r="X13" s="160">
        <f t="shared" si="9"/>
        <v>55025.713863815618</v>
      </c>
      <c r="Y13" s="161">
        <f t="shared" si="9"/>
        <v>39299.885113190248</v>
      </c>
      <c r="Z13" s="161"/>
      <c r="AA13" s="78"/>
      <c r="AB13" s="7"/>
    </row>
    <row r="14" spans="1:31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0">
        <f>+'[1]10.PRECIO DEL VINO DE TRASLADO'!V540</f>
        <v>51274.937919186348</v>
      </c>
      <c r="K14" s="161">
        <f>+'[5]10.PRECIO DEL VINO DE TRASLADO'!$L$552</f>
        <v>33172.44</v>
      </c>
      <c r="L14" s="162"/>
      <c r="M14" s="7"/>
      <c r="N14" s="2"/>
      <c r="O14" s="42" t="s">
        <v>5</v>
      </c>
      <c r="P14" s="160">
        <f>+AVERAGE('[1]10.PRECIO DEL VINO DE TRASLADO'!$V$426:$V$437)</f>
        <v>37783.72270796739</v>
      </c>
      <c r="Q14" s="160">
        <f t="shared" ref="Q14:Y14" si="10">+(SUM(C7:C14)+SUM(B15:B18))/12</f>
        <v>85097.744523307134</v>
      </c>
      <c r="R14" s="160">
        <f t="shared" si="10"/>
        <v>69848.344550932918</v>
      </c>
      <c r="S14" s="160">
        <f t="shared" si="10"/>
        <v>36048.187328853433</v>
      </c>
      <c r="T14" s="160">
        <f t="shared" si="10"/>
        <v>27754.951627503582</v>
      </c>
      <c r="U14" s="160">
        <f t="shared" si="10"/>
        <v>51484.090183149325</v>
      </c>
      <c r="V14" s="160">
        <f t="shared" si="10"/>
        <v>61090.438770589819</v>
      </c>
      <c r="W14" s="160">
        <f t="shared" si="10"/>
        <v>69863.331273894335</v>
      </c>
      <c r="X14" s="160">
        <f t="shared" si="10"/>
        <v>54441.658138931547</v>
      </c>
      <c r="Y14" s="161">
        <f t="shared" si="10"/>
        <v>37791.343619924715</v>
      </c>
      <c r="Z14" s="161"/>
      <c r="AA14" s="78"/>
      <c r="AB14" s="7"/>
    </row>
    <row r="15" spans="1:31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0">
        <f>+'[1]10.PRECIO DEL VINO DE TRASLADO'!V541</f>
        <v>39782.987001606743</v>
      </c>
      <c r="K15" s="161">
        <f>+'[5]10.PRECIO DEL VINO DE TRASLADO'!$V$553</f>
        <v>27331.626545453993</v>
      </c>
      <c r="L15" s="162"/>
      <c r="M15" s="7"/>
      <c r="N15" s="2"/>
      <c r="O15" s="42" t="s">
        <v>6</v>
      </c>
      <c r="P15" s="160">
        <f>+AVERAGE('[1]10.PRECIO DEL VINO DE TRASLADO'!$V$426:$V$437)</f>
        <v>37783.72270796739</v>
      </c>
      <c r="Q15" s="160">
        <f t="shared" ref="Q15:Y15" si="11">+(SUM(C7:C15)+SUM(B16:B18))/12</f>
        <v>86543.163135345385</v>
      </c>
      <c r="R15" s="160">
        <f t="shared" si="11"/>
        <v>66639.474654156031</v>
      </c>
      <c r="S15" s="160">
        <f t="shared" si="11"/>
        <v>34235.042623316171</v>
      </c>
      <c r="T15" s="160">
        <f t="shared" si="11"/>
        <v>28113.719681403745</v>
      </c>
      <c r="U15" s="160">
        <f t="shared" si="11"/>
        <v>53601.683149599681</v>
      </c>
      <c r="V15" s="160">
        <f t="shared" si="11"/>
        <v>61149.480527177126</v>
      </c>
      <c r="W15" s="160">
        <f t="shared" si="11"/>
        <v>70112.015211823527</v>
      </c>
      <c r="X15" s="160">
        <f t="shared" si="11"/>
        <v>52755.72268399936</v>
      </c>
      <c r="Y15" s="161">
        <f t="shared" si="11"/>
        <v>36753.730248578657</v>
      </c>
      <c r="Z15" s="161"/>
      <c r="AA15" s="78"/>
      <c r="AB15" s="7"/>
    </row>
    <row r="16" spans="1:31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0">
        <f>+'[1]10.PRECIO DEL VINO DE TRASLADO'!V542</f>
        <v>51531.828878984168</v>
      </c>
      <c r="K16" s="161">
        <f>+'[4]10.PRECIO DEL VINO DE TRASLADO'!$V$554</f>
        <v>51639.318656999989</v>
      </c>
      <c r="L16" s="162"/>
      <c r="M16" s="7"/>
      <c r="N16" s="2"/>
      <c r="O16" s="42" t="s">
        <v>7</v>
      </c>
      <c r="P16" s="160">
        <f>+AVERAGE('[1]10.PRECIO DEL VINO DE TRASLADO'!$V$426:$V$437)</f>
        <v>37783.72270796739</v>
      </c>
      <c r="Q16" s="160">
        <f t="shared" ref="Q16:Y16" si="12">+(SUM(C7:C16)+SUM(B17:B18))/12</f>
        <v>84964.19354421139</v>
      </c>
      <c r="R16" s="160">
        <f t="shared" si="12"/>
        <v>64425.180806738827</v>
      </c>
      <c r="S16" s="160">
        <f t="shared" si="12"/>
        <v>32556.897797985537</v>
      </c>
      <c r="T16" s="160">
        <f t="shared" si="12"/>
        <v>28525.801832950485</v>
      </c>
      <c r="U16" s="160">
        <f t="shared" si="12"/>
        <v>56060.906346128504</v>
      </c>
      <c r="V16" s="160">
        <f t="shared" si="12"/>
        <v>59961.269798197005</v>
      </c>
      <c r="W16" s="160">
        <f t="shared" si="12"/>
        <v>70689.295142806077</v>
      </c>
      <c r="X16" s="160">
        <f t="shared" si="12"/>
        <v>52607.811048547381</v>
      </c>
      <c r="Y16" s="161">
        <f t="shared" si="12"/>
        <v>36762.687730079975</v>
      </c>
      <c r="Z16" s="161"/>
      <c r="AA16" s="78"/>
      <c r="AB16" s="7"/>
    </row>
    <row r="17" spans="1:28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0">
        <f>+'[1]10.PRECIO DEL VINO DE TRASLADO'!V543</f>
        <v>45345.785574476227</v>
      </c>
      <c r="K17" s="161">
        <f>+'[4]10.PRECIO DEL VINO DE TRASLADO'!$V$555</f>
        <v>38034.447719999996</v>
      </c>
      <c r="L17" s="162"/>
      <c r="M17" s="7"/>
      <c r="N17" s="2"/>
      <c r="O17" s="42" t="s">
        <v>8</v>
      </c>
      <c r="P17" s="160">
        <f>+AVERAGE('[1]10.PRECIO DEL VINO DE TRASLADO'!$V$426:$V$437)</f>
        <v>37783.72270796739</v>
      </c>
      <c r="Q17" s="160">
        <f t="shared" ref="Q17:Y17" si="13">+(SUM(C7:C17)+SUM(B18))/12</f>
        <v>84333.904323636641</v>
      </c>
      <c r="R17" s="160">
        <f t="shared" si="13"/>
        <v>61803.862284472241</v>
      </c>
      <c r="S17" s="160">
        <f t="shared" si="13"/>
        <v>31627.637269098104</v>
      </c>
      <c r="T17" s="160">
        <f t="shared" si="13"/>
        <v>29708.231089575642</v>
      </c>
      <c r="U17" s="160">
        <f t="shared" si="13"/>
        <v>56791.182796525907</v>
      </c>
      <c r="V17" s="160">
        <f t="shared" si="13"/>
        <v>61135.025830363236</v>
      </c>
      <c r="W17" s="160">
        <f t="shared" si="13"/>
        <v>69440.281248956977</v>
      </c>
      <c r="X17" s="160">
        <f t="shared" si="13"/>
        <v>52040.395803168554</v>
      </c>
      <c r="Y17" s="161">
        <f t="shared" si="13"/>
        <v>36153.409575540289</v>
      </c>
      <c r="Z17" s="161"/>
      <c r="AA17" s="78"/>
      <c r="AB17" s="7"/>
    </row>
    <row r="18" spans="1:28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0">
        <f>+'[2]10.PRECIO DEL VINO DE TRASLADO'!$V$544</f>
        <v>30102.393482222509</v>
      </c>
      <c r="K18" s="161">
        <f>+'[5]10.PRECIO DEL VINO DE TRASLADO'!$V$556</f>
        <v>21919.57</v>
      </c>
      <c r="L18" s="162"/>
      <c r="M18" s="7"/>
      <c r="N18" s="2"/>
      <c r="O18" s="42" t="s">
        <v>9</v>
      </c>
      <c r="P18" s="160">
        <f>+AVERAGE('[1]10.PRECIO DEL VINO DE TRASLADO'!$V$426:$V$437)</f>
        <v>37783.72270796739</v>
      </c>
      <c r="Q18" s="160">
        <f t="shared" ref="Q18:Y18" si="14">+(SUM(C7:C18))/12</f>
        <v>82539.369306388806</v>
      </c>
      <c r="R18" s="160">
        <f t="shared" si="14"/>
        <v>58876.229330402595</v>
      </c>
      <c r="S18" s="160">
        <f t="shared" si="14"/>
        <v>29900.778650694458</v>
      </c>
      <c r="T18" s="160">
        <f t="shared" si="14"/>
        <v>30974.754875556057</v>
      </c>
      <c r="U18" s="160">
        <f t="shared" si="14"/>
        <v>57514.815488374334</v>
      </c>
      <c r="V18" s="160">
        <f t="shared" si="14"/>
        <v>61884.749539126169</v>
      </c>
      <c r="W18" s="160">
        <f t="shared" si="14"/>
        <v>68729.804852234389</v>
      </c>
      <c r="X18" s="160">
        <f t="shared" si="14"/>
        <v>50506.977712248823</v>
      </c>
      <c r="Y18" s="161">
        <f t="shared" si="14"/>
        <v>35471.507618688411</v>
      </c>
      <c r="Z18" s="161"/>
      <c r="AA18" s="78"/>
      <c r="AB18" s="7"/>
    </row>
    <row r="19" spans="1:28" ht="25.5" x14ac:dyDescent="0.25">
      <c r="A19" s="53" t="s">
        <v>14</v>
      </c>
      <c r="B19" s="211">
        <f>AVERAGE(B7:B18)</f>
        <v>66361.915184723606</v>
      </c>
      <c r="C19" s="211">
        <f t="shared" ref="C19:H19" si="15">AVERAGE(C7:C18)</f>
        <v>82539.369306388806</v>
      </c>
      <c r="D19" s="211">
        <f t="shared" si="15"/>
        <v>58876.229330402595</v>
      </c>
      <c r="E19" s="211">
        <f t="shared" si="15"/>
        <v>29900.778650694458</v>
      </c>
      <c r="F19" s="211">
        <f t="shared" si="15"/>
        <v>30974.754875556057</v>
      </c>
      <c r="G19" s="211">
        <f t="shared" si="15"/>
        <v>57514.815488374334</v>
      </c>
      <c r="H19" s="211">
        <f t="shared" si="15"/>
        <v>61884.749539126169</v>
      </c>
      <c r="I19" s="211">
        <f t="shared" ref="I19:J19" si="16">AVERAGE(I7:I18)</f>
        <v>68729.804852234389</v>
      </c>
      <c r="J19" s="211">
        <f t="shared" si="16"/>
        <v>50506.977712248823</v>
      </c>
      <c r="K19" s="212">
        <f t="shared" ref="K19" si="17">AVERAGE(K7:K18)</f>
        <v>35471.507618688411</v>
      </c>
      <c r="L19" s="212"/>
      <c r="M19" s="165"/>
      <c r="N19" s="3"/>
      <c r="O19" s="43" t="s">
        <v>14</v>
      </c>
      <c r="P19" s="163">
        <f t="shared" ref="P19" si="18">+AVERAGE(P7:P18)</f>
        <v>37783.72270796739</v>
      </c>
      <c r="Q19" s="163">
        <f>+AVERAGE(Q7:Q18)</f>
        <v>81540.264123719346</v>
      </c>
      <c r="R19" s="163">
        <f t="shared" ref="R19:U19" si="19">+AVERAGE(R7:R18)</f>
        <v>71466.18003924191</v>
      </c>
      <c r="S19" s="163">
        <f t="shared" si="19"/>
        <v>41242.703645052352</v>
      </c>
      <c r="T19" s="163">
        <f t="shared" si="19"/>
        <v>27992.320457166992</v>
      </c>
      <c r="U19" s="163">
        <f t="shared" si="19"/>
        <v>46418.10093435648</v>
      </c>
      <c r="V19" s="163">
        <f t="shared" ref="V19:W19" si="20">+AVERAGE(V7:V18)</f>
        <v>60880.682372195653</v>
      </c>
      <c r="W19" s="163">
        <f t="shared" si="20"/>
        <v>67638.42556358529</v>
      </c>
      <c r="X19" s="163">
        <f t="shared" ref="X19:Y19" si="21">+AVERAGE(X7:X18)</f>
        <v>57709.900131334987</v>
      </c>
      <c r="Y19" s="164">
        <f t="shared" si="21"/>
        <v>41374.74199853294</v>
      </c>
      <c r="Z19" s="164">
        <f t="shared" ref="Z19" si="22">+AVERAGE(Z7:Z18)</f>
        <v>31793.614107537313</v>
      </c>
      <c r="AA19" s="79">
        <f>+Z19/Y19-1</f>
        <v>-0.23156948969821622</v>
      </c>
      <c r="AB19" s="75">
        <f>+POWER(Z19/U19,0.2)-1</f>
        <v>-7.2891621252598959E-2</v>
      </c>
    </row>
    <row r="20" spans="1:28" ht="26.25" thickBot="1" x14ac:dyDescent="0.3">
      <c r="A20" s="45" t="s">
        <v>12</v>
      </c>
      <c r="B20" s="49"/>
      <c r="C20" s="50">
        <f t="shared" ref="C20:K20" si="23">+C19/B19-1</f>
        <v>0.24377617910263716</v>
      </c>
      <c r="D20" s="50">
        <f t="shared" si="23"/>
        <v>-0.28668912998532703</v>
      </c>
      <c r="E20" s="50">
        <f t="shared" si="23"/>
        <v>-0.49214175243973635</v>
      </c>
      <c r="F20" s="50">
        <f t="shared" si="23"/>
        <v>3.5918001915868247E-2</v>
      </c>
      <c r="G20" s="50">
        <f t="shared" si="23"/>
        <v>0.85682875359128507</v>
      </c>
      <c r="H20" s="50">
        <f t="shared" si="23"/>
        <v>7.5979276185544675E-2</v>
      </c>
      <c r="I20" s="50">
        <f t="shared" si="23"/>
        <v>0.11060972798767632</v>
      </c>
      <c r="J20" s="50">
        <f t="shared" si="23"/>
        <v>-0.26513718726779045</v>
      </c>
      <c r="K20" s="70">
        <f t="shared" si="23"/>
        <v>-0.29769094835215315</v>
      </c>
      <c r="L20" s="70"/>
      <c r="M20" s="52"/>
      <c r="N20" s="2"/>
      <c r="O20" s="45" t="s">
        <v>12</v>
      </c>
      <c r="P20" s="49"/>
      <c r="Q20" s="50">
        <f t="shared" ref="Q20:Z20" si="24">+Q19/P19-1</f>
        <v>1.1580791483663173</v>
      </c>
      <c r="R20" s="50">
        <f t="shared" si="24"/>
        <v>-0.1235473565451326</v>
      </c>
      <c r="S20" s="50">
        <f t="shared" si="24"/>
        <v>-0.42290600081876373</v>
      </c>
      <c r="T20" s="50">
        <f t="shared" si="24"/>
        <v>-0.32127823873823391</v>
      </c>
      <c r="U20" s="50">
        <f t="shared" si="24"/>
        <v>0.6582441246835562</v>
      </c>
      <c r="V20" s="50">
        <f t="shared" si="24"/>
        <v>0.31157201924938405</v>
      </c>
      <c r="W20" s="50">
        <f t="shared" si="24"/>
        <v>0.11099979382747382</v>
      </c>
      <c r="X20" s="50">
        <f t="shared" si="24"/>
        <v>-0.14678823981372435</v>
      </c>
      <c r="Y20" s="70">
        <f t="shared" si="24"/>
        <v>-0.2830564269843967</v>
      </c>
      <c r="Z20" s="70">
        <f t="shared" si="24"/>
        <v>-0.23156948969821622</v>
      </c>
      <c r="AA20" s="51"/>
      <c r="AB20" s="52"/>
    </row>
    <row r="21" spans="1:28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8" ht="15.75" thickBot="1" x14ac:dyDescent="0.3">
      <c r="A22" s="276" t="s">
        <v>291</v>
      </c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8"/>
      <c r="N22" s="2"/>
      <c r="O22" s="276" t="s">
        <v>278</v>
      </c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8"/>
    </row>
    <row r="23" spans="1:28" ht="51" x14ac:dyDescent="0.25">
      <c r="A23" s="38"/>
      <c r="B23" s="39">
        <v>2016</v>
      </c>
      <c r="C23" s="39">
        <f>+B23+1</f>
        <v>2017</v>
      </c>
      <c r="D23" s="39">
        <f t="shared" ref="D23:G23" si="25">+C23+1</f>
        <v>2018</v>
      </c>
      <c r="E23" s="39">
        <f t="shared" si="25"/>
        <v>2019</v>
      </c>
      <c r="F23" s="39">
        <f t="shared" si="25"/>
        <v>2020</v>
      </c>
      <c r="G23" s="39">
        <f t="shared" si="25"/>
        <v>2021</v>
      </c>
      <c r="H23" s="39">
        <v>2022</v>
      </c>
      <c r="I23" s="39">
        <v>2023</v>
      </c>
      <c r="J23" s="39">
        <v>2024</v>
      </c>
      <c r="K23" s="192">
        <v>2025</v>
      </c>
      <c r="L23" s="40">
        <v>2026</v>
      </c>
      <c r="M23" s="41" t="s">
        <v>16</v>
      </c>
      <c r="N23" s="2"/>
      <c r="O23" s="65"/>
      <c r="P23" s="64">
        <v>2016</v>
      </c>
      <c r="Q23" s="64">
        <f>+P23+1</f>
        <v>2017</v>
      </c>
      <c r="R23" s="64">
        <f t="shared" ref="R23:T23" si="26">+Q23+1</f>
        <v>2018</v>
      </c>
      <c r="S23" s="64">
        <f t="shared" si="26"/>
        <v>2019</v>
      </c>
      <c r="T23" s="64">
        <f t="shared" si="26"/>
        <v>2020</v>
      </c>
      <c r="U23" s="64">
        <f t="shared" ref="U23" si="27">+T23+1</f>
        <v>2021</v>
      </c>
      <c r="V23" s="64">
        <v>2022</v>
      </c>
      <c r="W23" s="64">
        <v>2023</v>
      </c>
      <c r="X23" s="64">
        <v>2024</v>
      </c>
      <c r="Y23" s="66">
        <v>2025</v>
      </c>
      <c r="Z23" s="66">
        <v>2026</v>
      </c>
      <c r="AA23" s="77" t="s">
        <v>16</v>
      </c>
      <c r="AB23" s="74" t="s">
        <v>21</v>
      </c>
    </row>
    <row r="24" spans="1:28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0">
        <f>+'[1]10.PRECIO DEL VINO DE TRASLADO'!W533</f>
        <v>39387.387220155462</v>
      </c>
      <c r="K24" s="161">
        <f>+'[1]10.PRECIO DEL VINO DE TRASLADO'!W545</f>
        <v>40557.592813990166</v>
      </c>
      <c r="L24" s="162">
        <f>+'[4]10.PRECIO DEL VINO DE TRASLADO'!$W$557</f>
        <v>11514.314868804666</v>
      </c>
      <c r="M24" s="7">
        <f>+L24/K24-1</f>
        <v>-0.71609964818146565</v>
      </c>
      <c r="N24" s="2"/>
      <c r="O24" s="42" t="s">
        <v>10</v>
      </c>
      <c r="P24" s="160">
        <f>+AVERAGE('[1]10.PRECIO DEL VINO DE TRASLADO'!W426:W437)</f>
        <v>26030.072443316803</v>
      </c>
      <c r="Q24" s="160">
        <f t="shared" ref="Q24:Z24" si="28">+(SUM(C24)+SUM(B25:B35))/12</f>
        <v>40433.986106886463</v>
      </c>
      <c r="R24" s="160">
        <f t="shared" si="28"/>
        <v>48719.377594429905</v>
      </c>
      <c r="S24" s="160">
        <f t="shared" si="28"/>
        <v>37348.736048765633</v>
      </c>
      <c r="T24" s="160">
        <f t="shared" si="28"/>
        <v>23796.059632934117</v>
      </c>
      <c r="U24" s="160">
        <f t="shared" si="28"/>
        <v>29059.966710437042</v>
      </c>
      <c r="V24" s="160">
        <f t="shared" si="28"/>
        <v>43287.37311393796</v>
      </c>
      <c r="W24" s="160">
        <f t="shared" si="28"/>
        <v>59559.281156606419</v>
      </c>
      <c r="X24" s="160">
        <f t="shared" si="28"/>
        <v>58586.030302249448</v>
      </c>
      <c r="Y24" s="161">
        <f t="shared" si="28"/>
        <v>41332.053321040446</v>
      </c>
      <c r="Z24" s="161">
        <f t="shared" si="28"/>
        <v>27254.829726842047</v>
      </c>
      <c r="AA24" s="78">
        <f>+Z24/Y24-1</f>
        <v>-0.34058853754145002</v>
      </c>
      <c r="AB24" s="7">
        <f>+POWER(Z24/U24,0.2)-1</f>
        <v>-1.2744249337286573E-2</v>
      </c>
    </row>
    <row r="25" spans="1:28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0">
        <f>+'[1]10.PRECIO DEL VINO DE TRASLADO'!W534</f>
        <v>54621.719081309056</v>
      </c>
      <c r="K25" s="161">
        <f>+'[1]10.PRECIO DEL VINO DE TRASLADO'!W546</f>
        <v>40928.522576975061</v>
      </c>
      <c r="L25" s="162">
        <f>+'[4]10.PRECIO DEL VINO DE TRASLADO'!$W$558</f>
        <v>14937.625195850937</v>
      </c>
      <c r="M25" s="7">
        <f>+L25/K25-1</f>
        <v>-0.63503140950769832</v>
      </c>
      <c r="N25" s="2"/>
      <c r="O25" s="42" t="s">
        <v>11</v>
      </c>
      <c r="P25" s="160">
        <f>+AVERAGE('[1]10.PRECIO DEL VINO DE TRASLADO'!W427:W438)</f>
        <v>25527.992490477827</v>
      </c>
      <c r="Q25" s="160">
        <f t="shared" ref="Q25:V25" si="29">+(SUM(C24:C25)+SUM(B26:B35))/12</f>
        <v>40440.860021839508</v>
      </c>
      <c r="R25" s="160">
        <f t="shared" si="29"/>
        <v>51333.159409209569</v>
      </c>
      <c r="S25" s="160">
        <f t="shared" si="29"/>
        <v>34606.381112011222</v>
      </c>
      <c r="T25" s="160">
        <f t="shared" si="29"/>
        <v>23915.902533226577</v>
      </c>
      <c r="U25" s="160">
        <f t="shared" si="29"/>
        <v>29970.899583327915</v>
      </c>
      <c r="V25" s="160">
        <f t="shared" si="29"/>
        <v>42508.425739559832</v>
      </c>
      <c r="W25" s="160">
        <f t="shared" ref="W25" si="30">+(SUM(I24:I25)+SUM(H26:H35))/12</f>
        <v>60231.282172821964</v>
      </c>
      <c r="X25" s="160">
        <f t="shared" ref="X25" si="31">+(SUM(J24:J25)+SUM(I26:I35))/12</f>
        <v>60159.209545130056</v>
      </c>
      <c r="Y25" s="161">
        <f t="shared" ref="Y25" si="32">+(SUM(K24:K25)+SUM(J26:J35))/12</f>
        <v>40190.953612345947</v>
      </c>
      <c r="Z25" s="161">
        <f t="shared" ref="Z25" si="33">+(SUM(L25)+SUM(K26:K36))/12</f>
        <v>26602.320613426386</v>
      </c>
      <c r="AA25" s="78">
        <f>+Z25/Y25-1</f>
        <v>-0.33810178106212874</v>
      </c>
      <c r="AB25" s="7">
        <f>+POWER(Z25/U25,0.2)-1</f>
        <v>-2.3563626782145075E-2</v>
      </c>
    </row>
    <row r="26" spans="1:28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0">
        <f>+'[1]10.PRECIO DEL VINO DE TRASLADO'!W535</f>
        <v>47791.66352234839</v>
      </c>
      <c r="K26" s="161">
        <f>+'[1]10.PRECIO DEL VINO DE TRASLADO'!W547</f>
        <v>32152.170475064388</v>
      </c>
      <c r="L26" s="162">
        <f>+'[4]10.PRECIO DEL VINO DE TRASLADO'!$W$559</f>
        <v>16291.005107721548</v>
      </c>
      <c r="M26" s="91">
        <f>+L26/K26-1</f>
        <v>-0.49331554084797991</v>
      </c>
      <c r="N26" s="2"/>
      <c r="O26" s="42" t="s">
        <v>0</v>
      </c>
      <c r="P26" s="160">
        <f>+AVERAGE('[1]10.PRECIO DEL VINO DE TRASLADO'!W428:W439)</f>
        <v>26100.520538048684</v>
      </c>
      <c r="Q26" s="160">
        <f>+(SUM(C24:C26)+SUM(B27:B35))/12</f>
        <v>41791.051615424876</v>
      </c>
      <c r="R26" s="160">
        <f t="shared" ref="R26" si="34">+(SUM(D24:D26)+SUM(C27:C35))/12</f>
        <v>51417.734713694452</v>
      </c>
      <c r="S26" s="160">
        <f>+(SUM(E24:E26)+SUM(D27:D35))/12</f>
        <v>33755.797166916105</v>
      </c>
      <c r="T26" s="160">
        <f>+(SUM(F24:F26)+SUM(E27:E35))/12</f>
        <v>23155.104446188194</v>
      </c>
      <c r="U26" s="160">
        <f>+(SUM(G24:G26)+SUM(F27:F35))/12</f>
        <v>31595.384610727418</v>
      </c>
      <c r="V26" s="160">
        <f>+(SUM(H24:H26)+SUM(G27:G35))/12</f>
        <v>44395.404216470743</v>
      </c>
      <c r="W26" s="160">
        <f t="shared" ref="W26" si="35">+(SUM(I24:I26)+SUM(H27:H35))/12</f>
        <v>63141.287889718929</v>
      </c>
      <c r="X26" s="160">
        <f t="shared" ref="X26" si="36">+(SUM(J24:J26)+SUM(I27:I35))/12</f>
        <v>55484.745757293764</v>
      </c>
      <c r="Y26" s="161">
        <f t="shared" ref="Y26" si="37">+(SUM(K24:K26)+SUM(J27:J35))/12</f>
        <v>38887.662525072279</v>
      </c>
      <c r="Z26" s="161">
        <f t="shared" ref="Z26" si="38">+(SUM(L24:L26)+SUM(K27:K35))/12</f>
        <v>23767.157831136468</v>
      </c>
      <c r="AA26" s="78">
        <f>+Z26/Y26-1</f>
        <v>-0.38882523947504111</v>
      </c>
      <c r="AB26" s="7">
        <f>+POWER(Z26/U26,0.2)-1</f>
        <v>-5.5350452741094514E-2</v>
      </c>
    </row>
    <row r="27" spans="1:28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0">
        <f>+'[1]10.PRECIO DEL VINO DE TRASLADO'!W536</f>
        <v>48793.896733343034</v>
      </c>
      <c r="K27" s="161">
        <f>+'[2]10.PRECIO DEL VINO DE TRASLADO'!$W$548</f>
        <v>32624.218087633293</v>
      </c>
      <c r="L27" s="162">
        <f>+'[4]10.PRECIO DEL VINO DE TRASLADO'!$W$560</f>
        <v>0</v>
      </c>
      <c r="M27" s="7">
        <f>+L27/K27-1</f>
        <v>-1</v>
      </c>
      <c r="N27" s="2"/>
      <c r="O27" s="42" t="s">
        <v>1</v>
      </c>
      <c r="P27" s="160">
        <f>+AVERAGE('[1]10.PRECIO DEL VINO DE TRASLADO'!W429:W440)</f>
        <v>25525.015229448283</v>
      </c>
      <c r="Q27" s="160">
        <f>+(SUM(C24:C27)+SUM(B28:B35))/12</f>
        <v>43833.889983048277</v>
      </c>
      <c r="R27" s="160">
        <f t="shared" ref="R27" si="39">+(SUM(D24:D27)+SUM(C28:C35))/12</f>
        <v>51460.406160093022</v>
      </c>
      <c r="S27" s="160">
        <f>+(SUM(E24:E27)+SUM(D28:D35))/12</f>
        <v>32063.138236383249</v>
      </c>
      <c r="T27" s="160">
        <f>+(SUM(F24:F27)+SUM(E28:E35))/12</f>
        <v>22861.324324472618</v>
      </c>
      <c r="U27" s="160">
        <f>+(SUM(G24:G27)+SUM(F28:F35))/12</f>
        <v>34311.642496410415</v>
      </c>
      <c r="V27" s="160">
        <f>+(SUM(H24:H27)+SUM(G28:G35))/12</f>
        <v>47477.971432499813</v>
      </c>
      <c r="W27" s="160">
        <f t="shared" ref="W27" si="40">+(SUM(I24:I27)+SUM(H28:H35))/12</f>
        <v>63091.497865835881</v>
      </c>
      <c r="X27" s="160">
        <f>+(SUM(J24:J27)+SUM(I28:I35))/12</f>
        <v>51932.647439684952</v>
      </c>
      <c r="Y27" s="161">
        <f>+(SUM(K24:K27)+SUM(J28:J35))/12</f>
        <v>37540.189304596475</v>
      </c>
      <c r="Z27" s="161">
        <f t="shared" ref="Z27" si="41">+(SUM(L24:L27)+SUM(K28:K35))/12</f>
        <v>21048.472990500362</v>
      </c>
      <c r="AA27" s="78">
        <f>+Z27/Y27-1</f>
        <v>-0.43930828851938808</v>
      </c>
      <c r="AB27" s="7">
        <f>+POWER(Z27/U27,0.2)-1</f>
        <v>-9.3107485492531006E-2</v>
      </c>
    </row>
    <row r="28" spans="1:28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0">
        <f>+'[1]10.PRECIO DEL VINO DE TRASLADO'!W537</f>
        <v>50725.08427481613</v>
      </c>
      <c r="K28" s="161">
        <f>+'[2]10.PRECIO DEL VINO DE TRASLADO'!W548</f>
        <v>32624.218087633293</v>
      </c>
      <c r="L28" s="162"/>
      <c r="M28" s="7"/>
      <c r="N28" s="2"/>
      <c r="O28" s="42" t="s">
        <v>2</v>
      </c>
      <c r="P28" s="160">
        <f>+AVERAGE('[1]10.PRECIO DEL VINO DE TRASLADO'!W430:W441)</f>
        <v>26780.640974803388</v>
      </c>
      <c r="Q28" s="160">
        <f>+(SUM(C24:C28)+SUM(B29:B35))/12</f>
        <v>45673.338036254041</v>
      </c>
      <c r="R28" s="160">
        <f t="shared" ref="R28" si="42">+(SUM(D24:D28)+SUM(C29:C35))/12</f>
        <v>48626.532003906359</v>
      </c>
      <c r="S28" s="160">
        <f>+(SUM(E24:E28)+SUM(D29:D35))/12</f>
        <v>31754.724727725024</v>
      </c>
      <c r="T28" s="160">
        <f>+(SUM(F24:F28)+SUM(E29:E35))/12</f>
        <v>22503.805636607824</v>
      </c>
      <c r="U28" s="160">
        <f>+(SUM(G24:G28)+SUM(F29:F35))/12</f>
        <v>37109.820269643969</v>
      </c>
      <c r="V28" s="160">
        <f>+(SUM(H24:H28)+SUM(G29:G35))/12</f>
        <v>49477.838435219448</v>
      </c>
      <c r="W28" s="160">
        <f t="shared" ref="W28" si="43">+(SUM(I24:I28)+SUM(H29:H35))/12</f>
        <v>62848.245707537862</v>
      </c>
      <c r="X28" s="160">
        <f t="shared" ref="X28" si="44">+(SUM(J24:J28)+SUM(I29:I35))/12</f>
        <v>49568.520751985219</v>
      </c>
      <c r="Y28" s="161">
        <f t="shared" ref="Y28" si="45">+(SUM(K24:K28)+SUM(J29:J35))/12</f>
        <v>36031.783788997898</v>
      </c>
      <c r="Z28" s="161"/>
      <c r="AA28" s="78"/>
      <c r="AB28" s="7"/>
    </row>
    <row r="29" spans="1:28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0">
        <f>+'[1]10.PRECIO DEL VINO DE TRASLADO'!W538</f>
        <v>45108.830481859855</v>
      </c>
      <c r="K29" s="161">
        <f>+'[2]10.PRECIO DEL VINO DE TRASLADO'!W549</f>
        <v>32694.941304596425</v>
      </c>
      <c r="L29" s="162"/>
      <c r="M29" s="7"/>
      <c r="N29" s="2"/>
      <c r="O29" s="42" t="s">
        <v>3</v>
      </c>
      <c r="P29" s="160">
        <f>+AVERAGE('[1]10.PRECIO DEL VINO DE TRASLADO'!W431:W442)</f>
        <v>28929.159429516774</v>
      </c>
      <c r="Q29" s="160">
        <f>+(SUM(C24:C29)+SUM(B30:B35))/12</f>
        <v>47754.429432959529</v>
      </c>
      <c r="R29" s="160">
        <f t="shared" ref="R29" si="46">+(SUM(D24:D29)+SUM(C30:C35))/12</f>
        <v>45732.195819757857</v>
      </c>
      <c r="S29" s="160">
        <f>+(SUM(E24:E29)+SUM(D30:D35))/12</f>
        <v>30840.437568497367</v>
      </c>
      <c r="T29" s="160">
        <f>+(SUM(F24:F29)+SUM(E30:E35))/12</f>
        <v>22212.975493716225</v>
      </c>
      <c r="U29" s="160">
        <f>+(SUM(G24:G29)+SUM(F30:F35))/12</f>
        <v>40352.402307438104</v>
      </c>
      <c r="V29" s="160">
        <f>+(SUM(H24:H29)+SUM(G30:G35))/12</f>
        <v>49449.588902693271</v>
      </c>
      <c r="W29" s="160">
        <f t="shared" ref="W29" si="47">+(SUM(I24:I29)+SUM(H30:H35))/12</f>
        <v>62404.397462748522</v>
      </c>
      <c r="X29" s="160">
        <f t="shared" ref="X29" si="48">+(SUM(J24:J29)+SUM(I30:I35))/12</f>
        <v>48636.371550476943</v>
      </c>
      <c r="Y29" s="161">
        <f t="shared" ref="Y29" si="49">+(SUM(K24:K29)+SUM(J30:J35))/12</f>
        <v>34997.293024225946</v>
      </c>
      <c r="Z29" s="161"/>
      <c r="AA29" s="78"/>
      <c r="AB29" s="7"/>
    </row>
    <row r="30" spans="1:28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0">
        <f>+'[1]10.PRECIO DEL VINO DE TRASLADO'!W539</f>
        <v>22131.084879291608</v>
      </c>
      <c r="K30" s="161">
        <f>+'[4]10.PRECIO DEL VINO DE TRASLADO'!W551</f>
        <v>16822.239001573489</v>
      </c>
      <c r="L30" s="162"/>
      <c r="M30" s="7"/>
      <c r="N30" s="2"/>
      <c r="O30" s="42" t="s">
        <v>4</v>
      </c>
      <c r="P30" s="160">
        <f>+AVERAGE('[1]10.PRECIO DEL VINO DE TRASLADO'!W432:W443)</f>
        <v>31421.300240135653</v>
      </c>
      <c r="Q30" s="160">
        <f>+(SUM(C24:C30)+SUM(B31:B35))/12</f>
        <v>46936.966560221677</v>
      </c>
      <c r="R30" s="160">
        <f t="shared" ref="R30" si="50">+(SUM(D24:D30)+SUM(C31:C35))/12</f>
        <v>43865.411528000121</v>
      </c>
      <c r="S30" s="160">
        <f>+(SUM(E24:E30)+SUM(D31:D35))/12</f>
        <v>30709.246911376908</v>
      </c>
      <c r="T30" s="160">
        <f>+(SUM(F24:F30)+SUM(E31:E35))/12</f>
        <v>22392.507948531624</v>
      </c>
      <c r="U30" s="160">
        <f>+(SUM(G24:G30)+SUM(F31:F35))/12</f>
        <v>42431.543390917672</v>
      </c>
      <c r="V30" s="160">
        <f>+(SUM(H24:H30)+SUM(G31:G35))/12</f>
        <v>48969.728247050567</v>
      </c>
      <c r="W30" s="160">
        <f t="shared" ref="W30" si="51">+(SUM(I24:I30)+SUM(H31:H35))/12</f>
        <v>65256.980246131156</v>
      </c>
      <c r="X30" s="160">
        <f t="shared" ref="X30" si="52">+(SUM(J24:J30)+SUM(I31:I35))/12</f>
        <v>43756.96238523486</v>
      </c>
      <c r="Y30" s="161">
        <f t="shared" ref="Y30" si="53">+(SUM(K24:K30)+SUM(J31:J35))/12</f>
        <v>34554.889201082777</v>
      </c>
      <c r="Z30" s="161"/>
      <c r="AA30" s="78"/>
      <c r="AB30" s="7"/>
    </row>
    <row r="31" spans="1:28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0">
        <f>+'[1]10.PRECIO DEL VINO DE TRASLADO'!W540</f>
        <v>32826.409353333787</v>
      </c>
      <c r="K31" s="161">
        <f>+'[5]10.PRECIO DEL VINO DE TRASLADO'!$M$552</f>
        <v>18664.86</v>
      </c>
      <c r="L31" s="162"/>
      <c r="M31" s="7"/>
      <c r="N31" s="2"/>
      <c r="O31" s="42" t="s">
        <v>5</v>
      </c>
      <c r="P31" s="160">
        <f>+AVERAGE('[1]10.PRECIO DEL VINO DE TRASLADO'!W433:W444)</f>
        <v>32041.791872725662</v>
      </c>
      <c r="Q31" s="160">
        <f>+(SUM(C24:C31)+SUM(B32:B35))/12</f>
        <v>48234.333839983308</v>
      </c>
      <c r="R31" s="160">
        <f t="shared" ref="R31" si="54">+(SUM(D24:D31)+SUM(C32:C35))/12</f>
        <v>42347.889525639708</v>
      </c>
      <c r="S31" s="160">
        <f>+(SUM(E24:E31)+SUM(D32:D35))/12</f>
        <v>29434.603189998019</v>
      </c>
      <c r="T31" s="160">
        <f>+(SUM(F24:F31)+SUM(E32:E35))/12</f>
        <v>23059.873128920237</v>
      </c>
      <c r="U31" s="160">
        <f>+(SUM(G24:G31)+SUM(F32:F35))/12</f>
        <v>43743.366181885533</v>
      </c>
      <c r="V31" s="160">
        <f>+(SUM(H24:H31)+SUM(G32:G35))/12</f>
        <v>49610.007734777086</v>
      </c>
      <c r="W31" s="160">
        <f t="shared" ref="W31" si="55">+(SUM(I24:I31)+SUM(H32:H35))/12</f>
        <v>65751.800239183518</v>
      </c>
      <c r="X31" s="160">
        <f t="shared" ref="X31" si="56">+(SUM(J24:J31)+SUM(I32:I35))/12</f>
        <v>41812.97833638906</v>
      </c>
      <c r="Y31" s="161">
        <f t="shared" ref="Y31" si="57">+(SUM(K24:K31)+SUM(J32:J35))/12</f>
        <v>33374.76008830496</v>
      </c>
      <c r="Z31" s="161"/>
      <c r="AA31" s="78"/>
      <c r="AB31" s="7"/>
    </row>
    <row r="32" spans="1:28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0">
        <f>+'[1]10.PRECIO DEL VINO DE TRASLADO'!W541</f>
        <v>29594.302936705029</v>
      </c>
      <c r="K32" s="161">
        <f>+'[5]10.PRECIO DEL VINO DE TRASLADO'!$W$553</f>
        <v>19892.473039823995</v>
      </c>
      <c r="L32" s="162"/>
      <c r="M32" s="7"/>
      <c r="N32" s="2"/>
      <c r="O32" s="42" t="s">
        <v>6</v>
      </c>
      <c r="P32" s="160">
        <f>+AVERAGE('[1]10.PRECIO DEL VINO DE TRASLADO'!W434:W445)</f>
        <v>32519.716921226762</v>
      </c>
      <c r="Q32" s="160">
        <f>+(SUM(C24:C32)+SUM(B33:B35))/12</f>
        <v>49795.488576829106</v>
      </c>
      <c r="R32" s="160">
        <f t="shared" ref="R32" si="58">+(SUM(D24:D32)+SUM(C33:C35))/12</f>
        <v>41338.589022217369</v>
      </c>
      <c r="S32" s="160">
        <f>+(SUM(E24:E32)+SUM(D33:D35))/12</f>
        <v>27886.747100436827</v>
      </c>
      <c r="T32" s="160">
        <f>+(SUM(F24:F32)+SUM(E33:E35))/12</f>
        <v>23503.236664163327</v>
      </c>
      <c r="U32" s="160">
        <f>+(SUM(G24:G32)+SUM(F33:F35))/12</f>
        <v>45870.296243063611</v>
      </c>
      <c r="V32" s="160">
        <f>+(SUM(H24:H32)+SUM(G33:G35))/12</f>
        <v>48892.842761195934</v>
      </c>
      <c r="W32" s="160">
        <f t="shared" ref="W32" si="59">+(SUM(I24:I32)+SUM(H33:H35))/12</f>
        <v>65487.389174377262</v>
      </c>
      <c r="X32" s="160">
        <f t="shared" ref="X32" si="60">+(SUM(J24:J32)+SUM(I33:I35))/12</f>
        <v>40991.981033536598</v>
      </c>
      <c r="Y32" s="161">
        <f t="shared" ref="Y32" si="61">+(SUM(K24:K32)+SUM(J33:J35))/12</f>
        <v>32566.274263564872</v>
      </c>
      <c r="Z32" s="161"/>
      <c r="AA32" s="78"/>
      <c r="AB32" s="7"/>
    </row>
    <row r="33" spans="1:28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0">
        <f>+'[1]10.PRECIO DEL VINO DE TRASLADO'!W542</f>
        <v>35274.541995900057</v>
      </c>
      <c r="K33" s="161">
        <f>+'[4]10.PRECIO DEL VINO DE TRASLADO'!$W$554</f>
        <v>42147.999999999993</v>
      </c>
      <c r="L33" s="162"/>
      <c r="M33" s="7"/>
      <c r="N33" s="2"/>
      <c r="O33" s="42" t="s">
        <v>7</v>
      </c>
      <c r="P33" s="160">
        <f>+AVERAGE('[1]10.PRECIO DEL VINO DE TRASLADO'!W435:W446)</f>
        <v>34008.168757354717</v>
      </c>
      <c r="Q33" s="160">
        <f>+(SUM(C24:C33)+SUM(B34:B35))/12</f>
        <v>50267.556367707359</v>
      </c>
      <c r="R33" s="160">
        <f t="shared" ref="R33" si="62">+(SUM(D24:D33)+SUM(C34:C35))/12</f>
        <v>40427.55206882878</v>
      </c>
      <c r="S33" s="160">
        <f>+(SUM(E24:E33)+SUM(D34:D35))/12</f>
        <v>26038.452111263938</v>
      </c>
      <c r="T33" s="160">
        <f>+(SUM(F24:F33)+SUM(E34:E35))/12</f>
        <v>24474.220978308633</v>
      </c>
      <c r="U33" s="160">
        <f>+(SUM(G24:G33)+SUM(F34:F35))/12</f>
        <v>45881.556801105267</v>
      </c>
      <c r="V33" s="160">
        <f>+(SUM(H24:H33)+SUM(G34:G35))/12</f>
        <v>49526.246092479596</v>
      </c>
      <c r="W33" s="160">
        <f t="shared" ref="W33" si="63">+(SUM(I24:I33)+SUM(H34:H35))/12</f>
        <v>65854.880129984973</v>
      </c>
      <c r="X33" s="160">
        <f t="shared" ref="X33" si="64">+(SUM(J24:J33)+SUM(I34:I35))/12</f>
        <v>40507.038970284448</v>
      </c>
      <c r="Y33" s="161">
        <f t="shared" ref="Y33" si="65">+(SUM(K24:K33)+SUM(J34:J35))/12</f>
        <v>33139.062430573198</v>
      </c>
      <c r="Z33" s="161"/>
      <c r="AA33" s="78"/>
      <c r="AB33" s="7"/>
    </row>
    <row r="34" spans="1:28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0">
        <f>+'[1]10.PRECIO DEL VINO DE TRASLADO'!W543</f>
        <v>43708.070443565877</v>
      </c>
      <c r="K34" s="161">
        <f>+'[4]10.PRECIO DEL VINO DE TRASLADO'!$W$555</f>
        <v>32825.849279999995</v>
      </c>
      <c r="L34" s="162"/>
      <c r="M34" s="7"/>
      <c r="N34" s="2"/>
      <c r="O34" s="42" t="s">
        <v>8</v>
      </c>
      <c r="P34" s="160">
        <f>+AVERAGE('[1]10.PRECIO DEL VINO DE TRASLADO'!W436:W447)</f>
        <v>35707.704979998765</v>
      </c>
      <c r="Q34" s="160">
        <f>+(SUM(C24:C34)+SUM(B35))/12</f>
        <v>50808.970850961217</v>
      </c>
      <c r="R34" s="160">
        <f t="shared" ref="R34" si="66">+(SUM(D24:D34)+SUM(C35))/12</f>
        <v>39235.664288333523</v>
      </c>
      <c r="S34" s="160">
        <f>+(SUM(E24:E34)+SUM(D35))/12</f>
        <v>25063.275984394437</v>
      </c>
      <c r="T34" s="160">
        <f>+(SUM(F24:F34)+SUM(E35))/12</f>
        <v>24945.188119699047</v>
      </c>
      <c r="U34" s="160">
        <f>+(SUM(G24:G34)+SUM(F35))/12</f>
        <v>46006.285390743222</v>
      </c>
      <c r="V34" s="160">
        <f>+(SUM(H24:H34)+SUM(G35))/12</f>
        <v>55520.78477704851</v>
      </c>
      <c r="W34" s="160">
        <f t="shared" ref="W34" si="67">+(SUM(I24:I34)+SUM(H35))/12</f>
        <v>60992.135644877861</v>
      </c>
      <c r="X34" s="160">
        <f t="shared" ref="X34" si="68">+(SUM(J24:J34)+SUM(I35))/12</f>
        <v>40491.662614684094</v>
      </c>
      <c r="Y34" s="161">
        <f t="shared" ref="Y34" si="69">+(SUM(K24:K34)+SUM(J35))/12</f>
        <v>32232.210666942705</v>
      </c>
      <c r="Z34" s="161"/>
      <c r="AA34" s="78"/>
      <c r="AB34" s="7"/>
    </row>
    <row r="35" spans="1:28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0">
        <f>+'[2]10.PRECIO DEL VINO DE TRASLADO'!$W$544</f>
        <v>44851.443336022392</v>
      </c>
      <c r="K35" s="161">
        <f>+'[5]10.PRECIO DEL VINO DE TRASLADO'!$W$556</f>
        <v>14166.15</v>
      </c>
      <c r="L35" s="162"/>
      <c r="M35" s="7"/>
      <c r="N35" s="2"/>
      <c r="O35" s="42" t="s">
        <v>9</v>
      </c>
      <c r="P35" s="160">
        <f>+AVERAGE('[1]10.PRECIO DEL VINO DE TRASLADO'!W437:W448)</f>
        <v>38526.421814552195</v>
      </c>
      <c r="Q35" s="160">
        <f>+(SUM(C24:C35))/12</f>
        <v>50066.931840634359</v>
      </c>
      <c r="R35" s="160">
        <f t="shared" ref="R35" si="70">+(SUM(D24:D35))/12</f>
        <v>38215.717123634458</v>
      </c>
      <c r="S35" s="160">
        <f>+(SUM(E24:E35))/12</f>
        <v>23985.02711668644</v>
      </c>
      <c r="T35" s="160">
        <f>+(SUM(F24:F35))/12</f>
        <v>26560.787201097468</v>
      </c>
      <c r="U35" s="160">
        <f>+(SUM(G24:G35))/12</f>
        <v>44963.590817711141</v>
      </c>
      <c r="V35" s="160">
        <f>+(SUM(H24:H35))/12</f>
        <v>57289.291569828776</v>
      </c>
      <c r="W35" s="160">
        <f t="shared" ref="W35" si="71">+(SUM(I24:I35))/12</f>
        <v>59954.104120439159</v>
      </c>
      <c r="X35" s="160">
        <f>+(SUM(J24:J35))/12</f>
        <v>41234.536188220889</v>
      </c>
      <c r="Y35" s="161">
        <f>+(SUM(K24:K35))/12</f>
        <v>29675.102888940844</v>
      </c>
      <c r="Z35" s="161"/>
      <c r="AA35" s="78"/>
      <c r="AB35" s="7"/>
    </row>
    <row r="36" spans="1:28" ht="25.5" x14ac:dyDescent="0.25">
      <c r="A36" s="53" t="s">
        <v>14</v>
      </c>
      <c r="B36" s="211">
        <f>AVERAGE(B24:B35)</f>
        <v>38526.421814552195</v>
      </c>
      <c r="C36" s="211">
        <f t="shared" ref="C36" si="72">AVERAGE(C24:C35)</f>
        <v>50066.931840634359</v>
      </c>
      <c r="D36" s="211">
        <f t="shared" ref="D36" si="73">AVERAGE(D24:D35)</f>
        <v>38215.717123634458</v>
      </c>
      <c r="E36" s="211">
        <f t="shared" ref="E36" si="74">AVERAGE(E24:E35)</f>
        <v>23985.02711668644</v>
      </c>
      <c r="F36" s="211">
        <f t="shared" ref="F36" si="75">AVERAGE(F24:F35)</f>
        <v>26560.787201097468</v>
      </c>
      <c r="G36" s="211">
        <f t="shared" ref="G36:I36" si="76">AVERAGE(G24:G35)</f>
        <v>44963.590817711141</v>
      </c>
      <c r="H36" s="211">
        <f t="shared" si="76"/>
        <v>57289.291569828776</v>
      </c>
      <c r="I36" s="211">
        <f t="shared" si="76"/>
        <v>59954.104120439159</v>
      </c>
      <c r="J36" s="211">
        <f t="shared" ref="J36:K36" si="77">AVERAGE(J24:J35)</f>
        <v>41234.536188220889</v>
      </c>
      <c r="K36" s="212">
        <f t="shared" si="77"/>
        <v>29675.102888940844</v>
      </c>
      <c r="L36" s="212"/>
      <c r="M36" s="165"/>
      <c r="N36" s="3"/>
      <c r="O36" s="43" t="s">
        <v>14</v>
      </c>
      <c r="P36" s="163">
        <f t="shared" ref="P36" si="78">+AVERAGE(P24:P35)</f>
        <v>30259.875474300465</v>
      </c>
      <c r="Q36" s="163">
        <f>+AVERAGE(Q24:Q35)</f>
        <v>46336.483602729139</v>
      </c>
      <c r="R36" s="163">
        <f t="shared" ref="R36" si="79">+AVERAGE(R24:R35)</f>
        <v>45226.685771478755</v>
      </c>
      <c r="S36" s="163">
        <f t="shared" ref="S36" si="80">+AVERAGE(S24:S35)</f>
        <v>30290.547272871267</v>
      </c>
      <c r="T36" s="163">
        <f t="shared" ref="T36:Y36" si="81">+AVERAGE(T24:T35)</f>
        <v>23615.082175655494</v>
      </c>
      <c r="U36" s="163">
        <f t="shared" si="81"/>
        <v>39274.72956695094</v>
      </c>
      <c r="V36" s="163">
        <f t="shared" si="81"/>
        <v>48867.125251896796</v>
      </c>
      <c r="W36" s="163">
        <f t="shared" si="81"/>
        <v>62881.106817521963</v>
      </c>
      <c r="X36" s="163">
        <f t="shared" si="81"/>
        <v>47763.55707293086</v>
      </c>
      <c r="Y36" s="164">
        <f t="shared" si="81"/>
        <v>35376.852926307358</v>
      </c>
      <c r="Z36" s="164">
        <f t="shared" ref="Z36" si="82">+AVERAGE(Z24:Z35)</f>
        <v>24668.195290476317</v>
      </c>
      <c r="AA36" s="79">
        <f>+Z36/Y36-1</f>
        <v>-0.3027023816431037</v>
      </c>
      <c r="AB36" s="75">
        <f>+POWER(Z36/U36,0.2)-1</f>
        <v>-8.8818622986813756E-2</v>
      </c>
    </row>
    <row r="37" spans="1:28" ht="26.25" thickBot="1" x14ac:dyDescent="0.3">
      <c r="A37" s="45" t="s">
        <v>12</v>
      </c>
      <c r="B37" s="49"/>
      <c r="C37" s="50">
        <f t="shared" ref="C37:H37" si="83">+C36/B36-1</f>
        <v>0.29954793314657335</v>
      </c>
      <c r="D37" s="50">
        <f t="shared" si="83"/>
        <v>-0.23670742906161957</v>
      </c>
      <c r="E37" s="50">
        <f t="shared" si="83"/>
        <v>-0.3723779397076149</v>
      </c>
      <c r="F37" s="50">
        <f t="shared" si="83"/>
        <v>0.10739033447325408</v>
      </c>
      <c r="G37" s="50">
        <f t="shared" si="83"/>
        <v>0.69285610690986177</v>
      </c>
      <c r="H37" s="50">
        <f t="shared" si="83"/>
        <v>0.27412625477550923</v>
      </c>
      <c r="I37" s="50">
        <f t="shared" ref="I37:K37" si="84">+I36/H36-1</f>
        <v>4.6515020130110996E-2</v>
      </c>
      <c r="J37" s="50">
        <f t="shared" si="84"/>
        <v>-0.31223163462860448</v>
      </c>
      <c r="K37" s="70">
        <f t="shared" si="84"/>
        <v>-0.28033377764976841</v>
      </c>
      <c r="L37" s="70"/>
      <c r="M37" s="52"/>
      <c r="N37" s="2"/>
      <c r="O37" s="45" t="s">
        <v>12</v>
      </c>
      <c r="P37" s="49"/>
      <c r="Q37" s="50">
        <f t="shared" ref="Q37:T37" si="85">+Q36/P36-1</f>
        <v>0.53128467571132076</v>
      </c>
      <c r="R37" s="50">
        <f t="shared" si="85"/>
        <v>-2.3950842726119581E-2</v>
      </c>
      <c r="S37" s="50">
        <f t="shared" si="85"/>
        <v>-0.33025056432560096</v>
      </c>
      <c r="T37" s="50">
        <f t="shared" si="85"/>
        <v>-0.22038113201059373</v>
      </c>
      <c r="U37" s="50">
        <f t="shared" ref="U37" si="86">+U36/T36-1</f>
        <v>0.66312059703263659</v>
      </c>
      <c r="V37" s="50">
        <f t="shared" ref="V37" si="87">+V36/U36-1</f>
        <v>0.24423836371919161</v>
      </c>
      <c r="W37" s="50">
        <f t="shared" ref="W37" si="88">+W36/V36-1</f>
        <v>0.28677728623050536</v>
      </c>
      <c r="X37" s="50">
        <f t="shared" ref="X37" si="89">+X36/W36-1</f>
        <v>-0.24041481630502348</v>
      </c>
      <c r="Y37" s="70">
        <f t="shared" ref="Y37:Z37" si="90">+Y36/X36-1</f>
        <v>-0.25933378721584877</v>
      </c>
      <c r="Z37" s="70">
        <f t="shared" si="90"/>
        <v>-0.3027023816431037</v>
      </c>
      <c r="AA37" s="51"/>
      <c r="AB37" s="52"/>
    </row>
    <row r="38" spans="1:28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8" ht="15.75" thickBot="1" x14ac:dyDescent="0.3">
      <c r="A39" s="276" t="s">
        <v>292</v>
      </c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8"/>
      <c r="N39" s="2"/>
      <c r="O39" s="276" t="s">
        <v>288</v>
      </c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8"/>
    </row>
    <row r="40" spans="1:28" ht="51" x14ac:dyDescent="0.25">
      <c r="A40" s="38"/>
      <c r="B40" s="39">
        <v>2016</v>
      </c>
      <c r="C40" s="39">
        <f>+B40+1</f>
        <v>2017</v>
      </c>
      <c r="D40" s="39">
        <f t="shared" ref="D40:G40" si="91">+C40+1</f>
        <v>2018</v>
      </c>
      <c r="E40" s="39">
        <f t="shared" si="91"/>
        <v>2019</v>
      </c>
      <c r="F40" s="39">
        <f t="shared" si="91"/>
        <v>2020</v>
      </c>
      <c r="G40" s="39">
        <f t="shared" si="91"/>
        <v>2021</v>
      </c>
      <c r="H40" s="39">
        <v>2022</v>
      </c>
      <c r="I40" s="39">
        <v>2023</v>
      </c>
      <c r="J40" s="39">
        <v>2024</v>
      </c>
      <c r="K40" s="192">
        <v>2025</v>
      </c>
      <c r="L40" s="40">
        <v>2026</v>
      </c>
      <c r="M40" s="41" t="s">
        <v>16</v>
      </c>
      <c r="N40" s="2"/>
      <c r="O40" s="65"/>
      <c r="P40" s="64">
        <v>2016</v>
      </c>
      <c r="Q40" s="64">
        <f>+P40+1</f>
        <v>2017</v>
      </c>
      <c r="R40" s="64">
        <f t="shared" ref="R40:S40" si="92">+Q40+1</f>
        <v>2018</v>
      </c>
      <c r="S40" s="64">
        <f t="shared" si="92"/>
        <v>2019</v>
      </c>
      <c r="T40" s="64">
        <f t="shared" ref="T40" si="93">+S40+1</f>
        <v>2020</v>
      </c>
      <c r="U40" s="64">
        <f t="shared" ref="U40" si="94">+T40+1</f>
        <v>2021</v>
      </c>
      <c r="V40" s="64">
        <v>2022</v>
      </c>
      <c r="W40" s="64">
        <v>2023</v>
      </c>
      <c r="X40" s="64">
        <v>2024</v>
      </c>
      <c r="Y40" s="66">
        <v>2025</v>
      </c>
      <c r="Z40" s="66">
        <v>2026</v>
      </c>
      <c r="AA40" s="77" t="s">
        <v>16</v>
      </c>
      <c r="AB40" s="74" t="s">
        <v>21</v>
      </c>
    </row>
    <row r="41" spans="1:28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0">
        <f>+'[1]10.PRECIO DEL VINO DE TRASLADO'!X533</f>
        <v>32355.584663299622</v>
      </c>
      <c r="K41" s="161">
        <f>+'[1]10.PRECIO DEL VINO DE TRASLADO'!X545</f>
        <v>33193.710431160929</v>
      </c>
      <c r="L41" s="162">
        <f>+'[1]10.PRECIO DEL VINO DE TRASLADO'!Y545</f>
        <v>39787.595069852228</v>
      </c>
      <c r="M41" s="7">
        <f>+L41/K41-1</f>
        <v>0.19864861604929906</v>
      </c>
      <c r="N41" s="2"/>
      <c r="O41" s="42" t="s">
        <v>10</v>
      </c>
      <c r="P41" s="160">
        <f>+AVERAGE('[1]10.PRECIO DEL VINO DE TRASLADO'!X426:X437)</f>
        <v>25130.064864945849</v>
      </c>
      <c r="Q41" s="160">
        <f>+(SUM(C41)+SUM(B42:B52))/12</f>
        <v>30009.590626757141</v>
      </c>
      <c r="R41" s="160">
        <f t="shared" ref="R41" si="95">+(SUM(D41)+SUM(C42:C52))/12</f>
        <v>46279.063123527718</v>
      </c>
      <c r="S41" s="160">
        <f t="shared" ref="S41:Z41" si="96">+(SUM(E41)+SUM(D42:D52))/12</f>
        <v>36920.313855888766</v>
      </c>
      <c r="T41" s="160">
        <f t="shared" si="96"/>
        <v>23459.355977644362</v>
      </c>
      <c r="U41" s="160">
        <f t="shared" si="96"/>
        <v>30105.006287781489</v>
      </c>
      <c r="V41" s="160">
        <f t="shared" si="96"/>
        <v>52174.633814809902</v>
      </c>
      <c r="W41" s="160">
        <f t="shared" si="96"/>
        <v>48147.491619859757</v>
      </c>
      <c r="X41" s="160">
        <f t="shared" si="96"/>
        <v>50860.145368333622</v>
      </c>
      <c r="Y41" s="161">
        <f t="shared" si="96"/>
        <v>33372.996815603154</v>
      </c>
      <c r="Z41" s="161">
        <f t="shared" si="96"/>
        <v>25145.529705413504</v>
      </c>
      <c r="AA41" s="78">
        <f>+Z41/Y41-1</f>
        <v>-0.24653066536544876</v>
      </c>
      <c r="AB41" s="7">
        <f>+POWER(Z41/U41,0.2)-1</f>
        <v>-3.5361895156370116E-2</v>
      </c>
    </row>
    <row r="42" spans="1:28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0">
        <f>+'[1]10.PRECIO DEL VINO DE TRASLADO'!X534</f>
        <v>32258.798058123826</v>
      </c>
      <c r="K42" s="161">
        <f>+'[1]10.PRECIO DEL VINO DE TRASLADO'!X546</f>
        <v>33399.326875922205</v>
      </c>
      <c r="L42" s="162">
        <f>+'[4]10.PRECIO DEL VINO DE TRASLADO'!$X$558</f>
        <v>14296.981322030411</v>
      </c>
      <c r="M42" s="7">
        <f>+L42/K42-1</f>
        <v>-0.57193804009453864</v>
      </c>
      <c r="N42" s="2"/>
      <c r="O42" s="42" t="s">
        <v>11</v>
      </c>
      <c r="P42" s="160">
        <f>+AVERAGE('[1]10.PRECIO DEL VINO DE TRASLADO'!X427:X438)</f>
        <v>24843.685090570845</v>
      </c>
      <c r="Q42" s="160">
        <f t="shared" ref="Q42:V42" si="97">+(SUM(C41:C42)+SUM(B43:B52))/12</f>
        <v>30905.670284281019</v>
      </c>
      <c r="R42" s="160">
        <f t="shared" si="97"/>
        <v>47457.668424054202</v>
      </c>
      <c r="S42" s="160">
        <f t="shared" si="97"/>
        <v>35241.603371265664</v>
      </c>
      <c r="T42" s="160">
        <f t="shared" si="97"/>
        <v>23040.801031218973</v>
      </c>
      <c r="U42" s="160">
        <f t="shared" si="97"/>
        <v>31967.126848865872</v>
      </c>
      <c r="V42" s="160">
        <f t="shared" si="97"/>
        <v>52569.836910720413</v>
      </c>
      <c r="W42" s="160">
        <f t="shared" ref="W42" si="98">+(SUM(I41:I42)+SUM(H43:H52))/12</f>
        <v>47572.04598637655</v>
      </c>
      <c r="X42" s="160">
        <f t="shared" ref="X42" si="99">+(SUM(J41:J42)+SUM(I43:I52))/12</f>
        <v>49980.880334491834</v>
      </c>
      <c r="Y42" s="161">
        <f t="shared" ref="Y42" si="100">+(SUM(K41:K42)+SUM(J43:J52))/12</f>
        <v>33468.040883753019</v>
      </c>
      <c r="Z42" s="161">
        <f t="shared" ref="Z42" si="101">+(SUM(L42)+SUM(K43:K53))/12</f>
        <v>22287.704596672829</v>
      </c>
      <c r="AA42" s="78">
        <f>+Z42/Y42-1</f>
        <v>-0.33406007617576616</v>
      </c>
      <c r="AB42" s="7">
        <f>+POWER(Z42/U42,0.2)-1</f>
        <v>-6.9594331406664267E-2</v>
      </c>
    </row>
    <row r="43" spans="1:28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0">
        <f>+'[1]10.PRECIO DEL VINO DE TRASLADO'!X535</f>
        <v>35432.995378753723</v>
      </c>
      <c r="K43" s="161">
        <f>+'[1]10.PRECIO DEL VINO DE TRASLADO'!X547</f>
        <v>31929.242370356871</v>
      </c>
      <c r="L43" s="162">
        <f>+'[4]10.PRECIO DEL VINO DE TRASLADO'!$X$559</f>
        <v>9133.7414058823215</v>
      </c>
      <c r="M43" s="91">
        <f>+L43/K43-1</f>
        <v>-0.71393804776394898</v>
      </c>
      <c r="N43" s="2"/>
      <c r="O43" s="42" t="s">
        <v>0</v>
      </c>
      <c r="P43" s="160">
        <f>+AVERAGE('[1]10.PRECIO DEL VINO DE TRASLADO'!X428:X439)</f>
        <v>24562.747951387646</v>
      </c>
      <c r="Q43" s="160">
        <f>+(SUM(C41:C43)+SUM(B44:B52))/12</f>
        <v>32023.031601456267</v>
      </c>
      <c r="R43" s="160">
        <f t="shared" ref="R43" si="102">+(SUM(D41:D43)+SUM(C44:C52))/12</f>
        <v>47950.070377946657</v>
      </c>
      <c r="S43" s="160">
        <f>+(SUM(E41:E43)+SUM(D44:D52))/12</f>
        <v>33920.359220204293</v>
      </c>
      <c r="T43" s="160">
        <f>+(SUM(F41:F43)+SUM(E44:E52))/12</f>
        <v>22682.015039113965</v>
      </c>
      <c r="U43" s="160">
        <f>+(SUM(G41:G43)+SUM(F44:F52))/12</f>
        <v>33184.796728364374</v>
      </c>
      <c r="V43" s="160">
        <f>+(SUM(H41:H43)+SUM(G44:G52))/12</f>
        <v>54255.736906837854</v>
      </c>
      <c r="W43" s="160">
        <f t="shared" ref="W43" si="103">+(SUM(I41:I43)+SUM(H44:H52))/12</f>
        <v>48017.137569110579</v>
      </c>
      <c r="X43" s="160">
        <f t="shared" ref="X43" si="104">+(SUM(J41:J43)+SUM(I44:I52))/12</f>
        <v>47646.265009922383</v>
      </c>
      <c r="Y43" s="161">
        <f t="shared" ref="Y43" si="105">+(SUM(K41:K43)+SUM(J44:J52))/12</f>
        <v>33176.061466386614</v>
      </c>
      <c r="Z43" s="161">
        <f t="shared" ref="Z43" si="106">+(SUM(L41:L43)+SUM(K44:K52))/12</f>
        <v>21654.042495549638</v>
      </c>
      <c r="AA43" s="78">
        <f>+Z43/Y43-1</f>
        <v>-0.34729918084191147</v>
      </c>
      <c r="AB43" s="7">
        <f>+POWER(Z43/U43,0.2)-1</f>
        <v>-8.1836625894670112E-2</v>
      </c>
    </row>
    <row r="44" spans="1:28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0">
        <f>+'[1]10.PRECIO DEL VINO DE TRASLADO'!X536</f>
        <v>37345.325034872643</v>
      </c>
      <c r="K44" s="161">
        <f>+'[2]10.PRECIO DEL VINO DE TRASLADO'!$X$548</f>
        <v>28209.825123817507</v>
      </c>
      <c r="L44" s="162">
        <f>+'[4]10.PRECIO DEL VINO DE TRASLADO'!$X$560</f>
        <v>26387.067341721508</v>
      </c>
      <c r="M44" s="7">
        <f>+L44/K44-1</f>
        <v>-6.4614288606739678E-2</v>
      </c>
      <c r="N44" s="2"/>
      <c r="O44" s="42" t="s">
        <v>1</v>
      </c>
      <c r="P44" s="160">
        <f>+AVERAGE('[1]10.PRECIO DEL VINO DE TRASLADO'!X429:X440)</f>
        <v>24866.540768287359</v>
      </c>
      <c r="Q44" s="160">
        <f>+(SUM(C41:C44)+SUM(B45:B52))/12</f>
        <v>33582.794500236145</v>
      </c>
      <c r="R44" s="160">
        <f t="shared" ref="R44" si="107">+(SUM(D41:D44)+SUM(C45:C52))/12</f>
        <v>47357.768473369069</v>
      </c>
      <c r="S44" s="160">
        <f>+(SUM(E41:E44)+SUM(D45:D52))/12</f>
        <v>32668.700109819587</v>
      </c>
      <c r="T44" s="160">
        <f>+(SUM(F41:F44)+SUM(E45:E52))/12</f>
        <v>21992.074634520188</v>
      </c>
      <c r="U44" s="160">
        <f>+(SUM(G41:G44)+SUM(F45:F52))/12</f>
        <v>36787.707669954892</v>
      </c>
      <c r="V44" s="160">
        <f>+(SUM(H41:H44)+SUM(G45:G52))/12</f>
        <v>54585.320759479735</v>
      </c>
      <c r="W44" s="160">
        <f t="shared" ref="W44" si="108">+(SUM(I41:I44)+SUM(H45:H52))/12</f>
        <v>50892.276914522932</v>
      </c>
      <c r="X44" s="160">
        <f t="shared" ref="X44" si="109">+(SUM(J41:J44)+SUM(I45:I52))/12</f>
        <v>42528.076957741672</v>
      </c>
      <c r="Y44" s="161">
        <f t="shared" ref="Y44" si="110">+(SUM(K41:K44)+SUM(J45:J52))/12</f>
        <v>32414.769807132019</v>
      </c>
      <c r="Z44" s="161">
        <f t="shared" ref="Z44" si="111">+(SUM(L41:L44)+SUM(K45:K52))/12</f>
        <v>21502.146013708305</v>
      </c>
      <c r="AA44" s="78">
        <f>+Z44/Y44-1</f>
        <v>-0.33665590896846898</v>
      </c>
      <c r="AB44" s="7">
        <f>+POWER(Z44/U44,0.2)-1</f>
        <v>-0.10183564387119282</v>
      </c>
    </row>
    <row r="45" spans="1:28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0">
        <f>+'[1]10.PRECIO DEL VINO DE TRASLADO'!X537</f>
        <v>30771.366768172891</v>
      </c>
      <c r="K45" s="161">
        <f>+'[2]10.PRECIO DEL VINO DE TRASLADO'!X548</f>
        <v>28209.825123817507</v>
      </c>
      <c r="L45" s="162"/>
      <c r="M45" s="7"/>
      <c r="N45" s="2"/>
      <c r="O45" s="42" t="s">
        <v>2</v>
      </c>
      <c r="P45" s="160">
        <f>+AVERAGE('[1]10.PRECIO DEL VINO DE TRASLADO'!X430:X441)</f>
        <v>25369.395673708434</v>
      </c>
      <c r="Q45" s="160">
        <f>+(SUM(C41:C45)+SUM(B46:B52))/12</f>
        <v>35872.149833339812</v>
      </c>
      <c r="R45" s="160">
        <f t="shared" ref="R45" si="112">+(SUM(D41:D45)+SUM(C46:C52))/12</f>
        <v>45906.187859663878</v>
      </c>
      <c r="S45" s="160">
        <f>+(SUM(E41:E45)+SUM(D46:D52))/12</f>
        <v>31176.224365425918</v>
      </c>
      <c r="T45" s="160">
        <f>+(SUM(F41:F45)+SUM(E46:E52))/12</f>
        <v>22638.670429463382</v>
      </c>
      <c r="U45" s="160">
        <f>+(SUM(G41:G45)+SUM(F46:F52))/12</f>
        <v>40350.60327360683</v>
      </c>
      <c r="V45" s="160">
        <f>+(SUM(H41:H45)+SUM(G46:G52))/12</f>
        <v>53208.746615835698</v>
      </c>
      <c r="W45" s="160">
        <f t="shared" ref="W45" si="113">+(SUM(I41:I45)+SUM(H46:H52))/12</f>
        <v>52371.193790783502</v>
      </c>
      <c r="X45" s="160">
        <f t="shared" ref="X45" si="114">+(SUM(J41:J45)+SUM(I46:I52))/12</f>
        <v>38919.711004827805</v>
      </c>
      <c r="Y45" s="161">
        <f t="shared" ref="Y45" si="115">+(SUM(K41:K45)+SUM(J46:J52))/12</f>
        <v>32201.308003435741</v>
      </c>
      <c r="Z45" s="161"/>
      <c r="AA45" s="78"/>
      <c r="AB45" s="7"/>
    </row>
    <row r="46" spans="1:28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0">
        <f>+'[1]10.PRECIO DEL VINO DE TRASLADO'!X538</f>
        <v>39658.924922354519</v>
      </c>
      <c r="K46" s="161">
        <f>+'[2]10.PRECIO DEL VINO DE TRASLADO'!X549</f>
        <v>30651.434620147596</v>
      </c>
      <c r="L46" s="162"/>
      <c r="M46" s="7"/>
      <c r="N46" s="2"/>
      <c r="O46" s="42" t="s">
        <v>3</v>
      </c>
      <c r="P46" s="160">
        <f>+AVERAGE('[1]10.PRECIO DEL VINO DE TRASLADO'!X431:X442)</f>
        <v>25502.23288952568</v>
      </c>
      <c r="Q46" s="160">
        <f>+(SUM(C41:C46)+SUM(B47:B52))/12</f>
        <v>37636.154510649365</v>
      </c>
      <c r="R46" s="160">
        <f t="shared" ref="R46" si="116">+(SUM(D41:D46)+SUM(C47:C52))/12</f>
        <v>45448.426242563291</v>
      </c>
      <c r="S46" s="160">
        <f>+(SUM(E41:E46)+SUM(D47:D52))/12</f>
        <v>29756.483728452004</v>
      </c>
      <c r="T46" s="160">
        <f>+(SUM(F41:F46)+SUM(E47:E52))/12</f>
        <v>23167.151320210978</v>
      </c>
      <c r="U46" s="160">
        <f>+(SUM(G41:G46)+SUM(F47:F52))/12</f>
        <v>43374.930086940185</v>
      </c>
      <c r="V46" s="160">
        <f>+(SUM(H41:H46)+SUM(G47:G52))/12</f>
        <v>52056.398275342966</v>
      </c>
      <c r="W46" s="160">
        <f t="shared" ref="W46" si="117">+(SUM(I41:I46)+SUM(H47:H52))/12</f>
        <v>53059.313413025106</v>
      </c>
      <c r="X46" s="160">
        <f t="shared" ref="X46" si="118">+(SUM(J41:J46)+SUM(I47:I52))/12</f>
        <v>37101.597175074545</v>
      </c>
      <c r="Y46" s="161">
        <f t="shared" ref="Y46" si="119">+(SUM(K41:K46)+SUM(J47:J52))/12</f>
        <v>31450.683811585168</v>
      </c>
      <c r="Z46" s="161"/>
      <c r="AA46" s="78"/>
      <c r="AB46" s="7"/>
    </row>
    <row r="47" spans="1:28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0">
        <f>+'[1]10.PRECIO DEL VINO DE TRASLADO'!X539</f>
        <v>35449.838563168931</v>
      </c>
      <c r="K47" s="161">
        <f>+'[4]10.PRECIO DEL VINO DE TRASLADO'!$X$551</f>
        <v>21778.967797517125</v>
      </c>
      <c r="L47" s="162"/>
      <c r="M47" s="7"/>
      <c r="N47" s="2"/>
      <c r="O47" s="42" t="s">
        <v>4</v>
      </c>
      <c r="P47" s="160">
        <f>+AVERAGE('[1]10.PRECIO DEL VINO DE TRASLADO'!X432:X443)</f>
        <v>24722.674779376262</v>
      </c>
      <c r="Q47" s="160">
        <f>+(SUM(C41:C47)+SUM(B48:B52))/12</f>
        <v>39345.836445603847</v>
      </c>
      <c r="R47" s="160">
        <f t="shared" ref="R47" si="120">+(SUM(D41:D47)+SUM(C48:C52))/12</f>
        <v>44396.855294798537</v>
      </c>
      <c r="S47" s="160">
        <f>+(SUM(E41:E47)+SUM(D48:D52))/12</f>
        <v>28651.147292918176</v>
      </c>
      <c r="T47" s="160">
        <f>+(SUM(F41:F47)+SUM(E48:E52))/12</f>
        <v>23441.444473413623</v>
      </c>
      <c r="U47" s="160">
        <f>+(SUM(G41:G47)+SUM(F48:F52))/12</f>
        <v>45759.576378380378</v>
      </c>
      <c r="V47" s="160">
        <f>+(SUM(H41:H47)+SUM(G48:G52))/12</f>
        <v>51436.959305336415</v>
      </c>
      <c r="W47" s="160">
        <f t="shared" ref="W47" si="121">+(SUM(I41:I47)+SUM(H48:H52))/12</f>
        <v>52530.156959968161</v>
      </c>
      <c r="X47" s="160">
        <f t="shared" ref="X47" si="122">+(SUM(J41:J47)+SUM(I48:I52))/12</f>
        <v>36486.1780502482</v>
      </c>
      <c r="Y47" s="161">
        <f t="shared" ref="Y47" si="123">+(SUM(K41:K47)+SUM(J48:J52))/12</f>
        <v>30311.444581114181</v>
      </c>
      <c r="Z47" s="161"/>
      <c r="AA47" s="78"/>
      <c r="AB47" s="7"/>
    </row>
    <row r="48" spans="1:28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0">
        <f>+'[1]10.PRECIO DEL VINO DE TRASLADO'!X540</f>
        <v>30720.770928163762</v>
      </c>
      <c r="K48" s="161">
        <f>+'[5]10.PRECIO DEL VINO DE TRASLADO'!$N$552</f>
        <v>21406.28</v>
      </c>
      <c r="L48" s="162"/>
      <c r="M48" s="7"/>
      <c r="N48" s="2"/>
      <c r="O48" s="42" t="s">
        <v>5</v>
      </c>
      <c r="P48" s="160">
        <f>+AVERAGE('[1]10.PRECIO DEL VINO DE TRASLADO'!X433:X444)</f>
        <v>25176.630766010818</v>
      </c>
      <c r="Q48" s="160">
        <f>+(SUM(C41:C48)+SUM(B49:B52))/12</f>
        <v>40849.53950110179</v>
      </c>
      <c r="R48" s="160">
        <f t="shared" ref="R48" si="124">+(SUM(D41:D48)+SUM(C49:C52))/12</f>
        <v>43233.847796012422</v>
      </c>
      <c r="S48" s="160">
        <f>+(SUM(E41:E48)+SUM(D49:D52))/12</f>
        <v>27708.790852884442</v>
      </c>
      <c r="T48" s="160">
        <f>+(SUM(F41:F48)+SUM(E49:E52))/12</f>
        <v>23990.090862594883</v>
      </c>
      <c r="U48" s="160">
        <f>+(SUM(G41:G48)+SUM(F49:F52))/12</f>
        <v>48180.242717417561</v>
      </c>
      <c r="V48" s="160">
        <f>+(SUM(H41:H48)+SUM(G49:G52))/12</f>
        <v>51155.961376837688</v>
      </c>
      <c r="W48" s="160">
        <f t="shared" ref="W48" si="125">+(SUM(I41:I48)+SUM(H49:H52))/12</f>
        <v>51615.457708170194</v>
      </c>
      <c r="X48" s="160">
        <f t="shared" ref="X48" si="126">+(SUM(J41:J48)+SUM(I49:I52))/12</f>
        <v>35433.35693619516</v>
      </c>
      <c r="Y48" s="161">
        <f t="shared" ref="Y48" si="127">+(SUM(K41:K48)+SUM(J49:J52))/12</f>
        <v>29535.237003767204</v>
      </c>
      <c r="Z48" s="161"/>
      <c r="AA48" s="78"/>
      <c r="AB48" s="7"/>
    </row>
    <row r="49" spans="1:28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0">
        <f>+'[1]10.PRECIO DEL VINO DE TRASLADO'!X541</f>
        <v>28628.984161974277</v>
      </c>
      <c r="K49" s="161">
        <f>+'[5]10.PRECIO DEL VINO DE TRASLADO'!$X$553</f>
        <v>20719.863684530996</v>
      </c>
      <c r="L49" s="162"/>
      <c r="M49" s="7"/>
      <c r="N49" s="2"/>
      <c r="O49" s="42" t="s">
        <v>6</v>
      </c>
      <c r="P49" s="160">
        <f>+AVERAGE('[1]10.PRECIO DEL VINO DE TRASLADO'!X434:X445)</f>
        <v>25559.658038036348</v>
      </c>
      <c r="Q49" s="160">
        <f>+(SUM(C41:C49)+SUM(B50:B52))/12</f>
        <v>42564.9552546423</v>
      </c>
      <c r="R49" s="160">
        <f t="shared" ref="R49" si="128">+(SUM(D41:D49)+SUM(C50:C52))/12</f>
        <v>41684.605765851447</v>
      </c>
      <c r="S49" s="160">
        <f>+(SUM(E41:E49)+SUM(D50:D52))/12</f>
        <v>26864.258741073325</v>
      </c>
      <c r="T49" s="160">
        <f>+(SUM(F41:F49)+SUM(E50:E52))/12</f>
        <v>25224.75066731597</v>
      </c>
      <c r="U49" s="160">
        <f>+(SUM(G41:G49)+SUM(F50:F52))/12</f>
        <v>49253.743112058168</v>
      </c>
      <c r="V49" s="160">
        <f>+(SUM(H41:H49)+SUM(G50:G52))/12</f>
        <v>50916.290094288415</v>
      </c>
      <c r="W49" s="160">
        <f t="shared" ref="W49" si="129">+(SUM(I41:I49)+SUM(H50:H52))/12</f>
        <v>50869.663994624127</v>
      </c>
      <c r="X49" s="160">
        <f t="shared" ref="X49" si="130">+(SUM(J41:J49)+SUM(I50:I52))/12</f>
        <v>34683.926524540751</v>
      </c>
      <c r="Y49" s="161">
        <f t="shared" ref="Y49" si="131">+(SUM(K41:K49)+SUM(J50:J52))/12</f>
        <v>28876.143630646926</v>
      </c>
      <c r="Z49" s="161"/>
      <c r="AA49" s="78"/>
      <c r="AB49" s="7"/>
    </row>
    <row r="50" spans="1:28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0">
        <f>+'[1]10.PRECIO DEL VINO DE TRASLADO'!X542</f>
        <v>34332.675950921752</v>
      </c>
      <c r="K50" s="161">
        <f>+'[4]10.PRECIO DEL VINO DE TRASLADO'!$X$554</f>
        <v>22389.091358999995</v>
      </c>
      <c r="L50" s="162"/>
      <c r="M50" s="7"/>
      <c r="N50" s="2"/>
      <c r="O50" s="42" t="s">
        <v>7</v>
      </c>
      <c r="P50" s="160">
        <f>+AVERAGE('[1]10.PRECIO DEL VINO DE TRASLADO'!X435:X446)</f>
        <v>26414.106498905516</v>
      </c>
      <c r="Q50" s="160">
        <f>+(SUM(C41:C50)+SUM(B51:B52))/12</f>
        <v>43982.743881142153</v>
      </c>
      <c r="R50" s="160">
        <f t="shared" ref="R50" si="132">+(SUM(D41:D50)+SUM(C51:C52))/12</f>
        <v>39972.747832385452</v>
      </c>
      <c r="S50" s="160">
        <f>+(SUM(E41:E50)+SUM(D51:D52))/12</f>
        <v>25970.758081351338</v>
      </c>
      <c r="T50" s="160">
        <f>+(SUM(F41:F50)+SUM(E51:E52))/12</f>
        <v>26625.90277535604</v>
      </c>
      <c r="U50" s="160">
        <f>+(SUM(G41:G50)+SUM(F51:F52))/12</f>
        <v>49995.590682631089</v>
      </c>
      <c r="V50" s="160">
        <f>+(SUM(H41:H50)+SUM(G51:G52))/12</f>
        <v>50222.448458684776</v>
      </c>
      <c r="W50" s="160">
        <f t="shared" ref="W50" si="133">+(SUM(I41:I50)+SUM(H51:H52))/12</f>
        <v>50770.88794299533</v>
      </c>
      <c r="X50" s="160">
        <f t="shared" ref="X50" si="134">+(SUM(J41:J50)+SUM(I51:I52))/12</f>
        <v>34486.91373696387</v>
      </c>
      <c r="Y50" s="161">
        <f t="shared" ref="Y50" si="135">+(SUM(K41:K50)+SUM(J51:J52))/12</f>
        <v>27880.844914653451</v>
      </c>
      <c r="Z50" s="161"/>
      <c r="AA50" s="78"/>
      <c r="AB50" s="7"/>
    </row>
    <row r="51" spans="1:28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0">
        <f>+'[1]10.PRECIO DEL VINO DE TRASLADO'!X543</f>
        <v>32301.426543405803</v>
      </c>
      <c r="K51" s="161">
        <f>+'[4]10.PRECIO DEL VINO DE TRASLADO'!$X$555</f>
        <v>23264.904439999998</v>
      </c>
      <c r="L51" s="162"/>
      <c r="M51" s="7"/>
      <c r="N51" s="2"/>
      <c r="O51" s="42" t="s">
        <v>8</v>
      </c>
      <c r="P51" s="160">
        <f>+AVERAGE('[1]10.PRECIO DEL VINO DE TRASLADO'!X436:X447)</f>
        <v>27593.460126002417</v>
      </c>
      <c r="Q51" s="160">
        <f>+(SUM(C41:C51)+SUM(B52))/12</f>
        <v>44935.429563266662</v>
      </c>
      <c r="R51" s="160">
        <f t="shared" ref="R51" si="136">+(SUM(D41:D51)+SUM(C52))/12</f>
        <v>38914.818835467224</v>
      </c>
      <c r="S51" s="160">
        <f>+(SUM(E41:E51)+SUM(D52))/12</f>
        <v>25091.1558503735</v>
      </c>
      <c r="T51" s="160">
        <f>+(SUM(F41:F51)+SUM(E52))/12</f>
        <v>27695.462256818526</v>
      </c>
      <c r="U51" s="160">
        <f>+(SUM(G41:G51)+SUM(F52))/12</f>
        <v>50376.930183924822</v>
      </c>
      <c r="V51" s="160">
        <f>+(SUM(H41:H51)+SUM(G52))/12</f>
        <v>49353.892454892462</v>
      </c>
      <c r="W51" s="160">
        <f t="shared" ref="W51" si="137">+(SUM(I41:I51)+SUM(H52))/12</f>
        <v>51353.04448100119</v>
      </c>
      <c r="X51" s="160">
        <f t="shared" ref="X51" si="138">+(SUM(J41:J51)+SUM(I52))/12</f>
        <v>34164.879580396839</v>
      </c>
      <c r="Y51" s="161">
        <f t="shared" ref="Y51" si="139">+(SUM(K41:K51)+SUM(J52))/12</f>
        <v>27127.801406036302</v>
      </c>
      <c r="Z51" s="161"/>
      <c r="AA51" s="78"/>
      <c r="AB51" s="7"/>
    </row>
    <row r="52" spans="1:28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0">
        <f>+'[2]10.PRECIO DEL VINO DE TRASLADO'!$X$544</f>
        <v>30381.145046164809</v>
      </c>
      <c r="K52" s="161">
        <f>+'[5]10.PRECIO DEL VINO DE TRASLADO'!$X$556</f>
        <v>0</v>
      </c>
      <c r="L52" s="162"/>
      <c r="M52" s="7"/>
      <c r="N52" s="2"/>
      <c r="O52" s="42" t="s">
        <v>9</v>
      </c>
      <c r="P52" s="160">
        <f>+AVERAGE('[1]10.PRECIO DEL VINO DE TRASLADO'!X437:X448)</f>
        <v>28867.862187759314</v>
      </c>
      <c r="Q52" s="160">
        <f>+(SUM(C41:C52))/12</f>
        <v>45523.603460334816</v>
      </c>
      <c r="R52" s="160">
        <f t="shared" ref="R52" si="140">+(SUM(D41:D52))/12</f>
        <v>37988.052662509588</v>
      </c>
      <c r="S52" s="160">
        <f>+(SUM(E41:E52))/12</f>
        <v>24149.870644541166</v>
      </c>
      <c r="T52" s="160">
        <f>+(SUM(F41:F52))/12</f>
        <v>28621.110259780016</v>
      </c>
      <c r="U52" s="160">
        <f>+(SUM(G41:G52))/12</f>
        <v>50968.639947895492</v>
      </c>
      <c r="V52" s="160">
        <f>+(SUM(H41:H52))/12</f>
        <v>49257.3342312276</v>
      </c>
      <c r="W52" s="160">
        <f t="shared" ref="W52" si="141">+(SUM(I41:I52))/12</f>
        <v>51518.524517397229</v>
      </c>
      <c r="X52" s="160">
        <f t="shared" ref="X52" si="142">+(SUM(J41:J52))/12</f>
        <v>33303.153001614708</v>
      </c>
      <c r="Y52" s="161">
        <f t="shared" ref="Y52" si="143">+(SUM(K41:K52))/12</f>
        <v>24596.039318855899</v>
      </c>
      <c r="Z52" s="161"/>
      <c r="AA52" s="78"/>
      <c r="AB52" s="7"/>
    </row>
    <row r="53" spans="1:28" ht="25.5" x14ac:dyDescent="0.25">
      <c r="A53" s="53" t="s">
        <v>14</v>
      </c>
      <c r="B53" s="211">
        <f>AVERAGE(B41:B52)</f>
        <v>28867.862187759314</v>
      </c>
      <c r="C53" s="211">
        <f t="shared" ref="C53" si="144">AVERAGE(C41:C52)</f>
        <v>45523.603460334816</v>
      </c>
      <c r="D53" s="211">
        <f t="shared" ref="D53" si="145">AVERAGE(D41:D52)</f>
        <v>37988.052662509588</v>
      </c>
      <c r="E53" s="211">
        <f t="shared" ref="E53" si="146">AVERAGE(E41:E52)</f>
        <v>24149.870644541166</v>
      </c>
      <c r="F53" s="211">
        <f t="shared" ref="F53" si="147">AVERAGE(F41:F52)</f>
        <v>28621.110259780016</v>
      </c>
      <c r="G53" s="211">
        <f t="shared" ref="G53:I53" si="148">AVERAGE(G41:G52)</f>
        <v>50968.639947895492</v>
      </c>
      <c r="H53" s="211">
        <f t="shared" si="148"/>
        <v>49257.3342312276</v>
      </c>
      <c r="I53" s="211">
        <f t="shared" si="148"/>
        <v>51518.524517397229</v>
      </c>
      <c r="J53" s="211">
        <f t="shared" ref="J53:K53" si="149">AVERAGE(J41:J52)</f>
        <v>33303.153001614708</v>
      </c>
      <c r="K53" s="212">
        <f t="shared" si="149"/>
        <v>24596.039318855899</v>
      </c>
      <c r="L53" s="212"/>
      <c r="M53" s="165"/>
      <c r="N53" s="3"/>
      <c r="O53" s="43" t="s">
        <v>14</v>
      </c>
      <c r="P53" s="163">
        <f t="shared" ref="P53" si="150">+AVERAGE(P41:P52)</f>
        <v>25717.421636209707</v>
      </c>
      <c r="Q53" s="163">
        <f>+AVERAGE(Q41:Q52)</f>
        <v>38102.624955234271</v>
      </c>
      <c r="R53" s="163">
        <f t="shared" ref="R53:Y53" si="151">+AVERAGE(R41:R52)</f>
        <v>43882.509390679123</v>
      </c>
      <c r="S53" s="163">
        <f t="shared" si="151"/>
        <v>29843.305509516515</v>
      </c>
      <c r="T53" s="163">
        <f t="shared" si="151"/>
        <v>24381.569143954242</v>
      </c>
      <c r="U53" s="163">
        <f t="shared" si="151"/>
        <v>42525.40782648509</v>
      </c>
      <c r="V53" s="163">
        <f t="shared" si="151"/>
        <v>51766.129933691169</v>
      </c>
      <c r="W53" s="163">
        <f t="shared" si="151"/>
        <v>50726.432908152892</v>
      </c>
      <c r="X53" s="163">
        <f t="shared" si="151"/>
        <v>39632.923640029279</v>
      </c>
      <c r="Y53" s="164">
        <f t="shared" si="151"/>
        <v>30367.614303580805</v>
      </c>
      <c r="Z53" s="164">
        <f t="shared" ref="Z53" si="152">+AVERAGE(Z41:Z52)</f>
        <v>22647.35570283607</v>
      </c>
      <c r="AA53" s="79">
        <f>+Z53/Y53-1</f>
        <v>-0.25422670755649046</v>
      </c>
      <c r="AB53" s="75">
        <f>+POWER(Z53/U53,0.2)-1</f>
        <v>-0.11839549086761159</v>
      </c>
    </row>
    <row r="54" spans="1:28" ht="26.25" thickBot="1" x14ac:dyDescent="0.3">
      <c r="A54" s="45" t="s">
        <v>12</v>
      </c>
      <c r="B54" s="49"/>
      <c r="C54" s="50">
        <f t="shared" ref="C54:H54" si="153">+C53/B53-1</f>
        <v>0.57696483252708419</v>
      </c>
      <c r="D54" s="50">
        <f t="shared" si="153"/>
        <v>-0.16553063081640784</v>
      </c>
      <c r="E54" s="50">
        <f t="shared" si="153"/>
        <v>-0.36427721475771579</v>
      </c>
      <c r="F54" s="50">
        <f t="shared" si="153"/>
        <v>0.18514548922644147</v>
      </c>
      <c r="G54" s="50">
        <f t="shared" si="153"/>
        <v>0.78080582777110052</v>
      </c>
      <c r="H54" s="50">
        <f t="shared" si="153"/>
        <v>-3.3575659825675896E-2</v>
      </c>
      <c r="I54" s="50">
        <f t="shared" ref="I54:K54" si="154">+I53/H53-1</f>
        <v>4.590565692318993E-2</v>
      </c>
      <c r="J54" s="50">
        <f t="shared" si="154"/>
        <v>-0.35356935561365688</v>
      </c>
      <c r="K54" s="70">
        <f t="shared" si="154"/>
        <v>-0.26145013003233186</v>
      </c>
      <c r="L54" s="70"/>
      <c r="M54" s="52"/>
      <c r="N54" s="2"/>
      <c r="O54" s="45" t="s">
        <v>12</v>
      </c>
      <c r="P54" s="49"/>
      <c r="Q54" s="50">
        <f t="shared" ref="Q54:S54" si="155">+Q53/P53-1</f>
        <v>0.48158806486208561</v>
      </c>
      <c r="R54" s="50">
        <f t="shared" si="155"/>
        <v>0.15169255247467794</v>
      </c>
      <c r="S54" s="50">
        <f t="shared" si="155"/>
        <v>-0.31992709797367713</v>
      </c>
      <c r="T54" s="50">
        <f t="shared" ref="T54" si="156">+T53/S53-1</f>
        <v>-0.18301378725693163</v>
      </c>
      <c r="U54" s="50">
        <f t="shared" ref="U54" si="157">+U53/T53-1</f>
        <v>0.74416205845512096</v>
      </c>
      <c r="V54" s="50">
        <f t="shared" ref="V54" si="158">+V53/U53-1</f>
        <v>0.21729884743047423</v>
      </c>
      <c r="W54" s="50">
        <f t="shared" ref="W54" si="159">+W53/V53-1</f>
        <v>-2.0084503648815533E-2</v>
      </c>
      <c r="X54" s="50">
        <f t="shared" ref="X54" si="160">+X53/W53-1</f>
        <v>-0.21869287139133009</v>
      </c>
      <c r="Y54" s="70">
        <f t="shared" ref="Y54:Z54" si="161">+Y53/X53-1</f>
        <v>-0.23377809370314795</v>
      </c>
      <c r="Z54" s="70">
        <f t="shared" si="161"/>
        <v>-0.25422670755649046</v>
      </c>
      <c r="AA54" s="51"/>
      <c r="AB54" s="52"/>
    </row>
    <row r="55" spans="1:28" ht="15.75" thickBot="1" x14ac:dyDescent="0.3"/>
    <row r="56" spans="1:28" ht="15.75" thickBot="1" x14ac:dyDescent="0.3">
      <c r="A56" s="276" t="s">
        <v>293</v>
      </c>
      <c r="B56" s="277"/>
      <c r="C56" s="277"/>
      <c r="D56" s="277"/>
      <c r="E56" s="277"/>
      <c r="F56" s="277"/>
      <c r="G56" s="277"/>
      <c r="H56" s="277"/>
      <c r="I56" s="277"/>
      <c r="J56" s="277"/>
      <c r="K56" s="277"/>
      <c r="L56" s="277"/>
      <c r="M56" s="278"/>
      <c r="N56" s="2"/>
      <c r="O56" s="276" t="s">
        <v>287</v>
      </c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8"/>
    </row>
    <row r="57" spans="1:28" ht="51" x14ac:dyDescent="0.25">
      <c r="A57" s="38"/>
      <c r="B57" s="39">
        <v>2016</v>
      </c>
      <c r="C57" s="39">
        <f>+B57+1</f>
        <v>2017</v>
      </c>
      <c r="D57" s="39">
        <f t="shared" ref="D57:G57" si="162">+C57+1</f>
        <v>2018</v>
      </c>
      <c r="E57" s="39">
        <f t="shared" si="162"/>
        <v>2019</v>
      </c>
      <c r="F57" s="39">
        <f t="shared" si="162"/>
        <v>2020</v>
      </c>
      <c r="G57" s="39">
        <f t="shared" si="162"/>
        <v>2021</v>
      </c>
      <c r="H57" s="39">
        <v>2022</v>
      </c>
      <c r="I57" s="39">
        <v>2023</v>
      </c>
      <c r="J57" s="39">
        <v>2024</v>
      </c>
      <c r="K57" s="192">
        <v>2025</v>
      </c>
      <c r="L57" s="40">
        <v>2026</v>
      </c>
      <c r="M57" s="41" t="s">
        <v>16</v>
      </c>
      <c r="N57" s="2"/>
      <c r="O57" s="65"/>
      <c r="P57" s="64">
        <v>2016</v>
      </c>
      <c r="Q57" s="64">
        <f>+P57+1</f>
        <v>2017</v>
      </c>
      <c r="R57" s="64">
        <f t="shared" ref="R57:S57" si="163">+Q57+1</f>
        <v>2018</v>
      </c>
      <c r="S57" s="64">
        <f t="shared" si="163"/>
        <v>2019</v>
      </c>
      <c r="T57" s="64">
        <f t="shared" ref="T57" si="164">+S57+1</f>
        <v>2020</v>
      </c>
      <c r="U57" s="64">
        <f t="shared" ref="U57" si="165">+T57+1</f>
        <v>2021</v>
      </c>
      <c r="V57" s="64">
        <v>2022</v>
      </c>
      <c r="W57" s="64">
        <v>2023</v>
      </c>
      <c r="X57" s="64">
        <v>2024</v>
      </c>
      <c r="Y57" s="66">
        <v>2025</v>
      </c>
      <c r="Z57" s="66">
        <v>2026</v>
      </c>
      <c r="AA57" s="77" t="s">
        <v>16</v>
      </c>
      <c r="AB57" s="74" t="s">
        <v>21</v>
      </c>
    </row>
    <row r="58" spans="1:28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0">
        <f>+'[1]10.PRECIO DEL VINO DE TRASLADO'!Y533</f>
        <v>42543.787324719538</v>
      </c>
      <c r="K58" s="161">
        <f>+'[1]10.PRECIO DEL VINO DE TRASLADO'!Y545</f>
        <v>39787.595069852228</v>
      </c>
      <c r="L58" s="162">
        <f>+'[4]10.PRECIO DEL VINO DE TRASLADO'!$Y$557</f>
        <v>21260.136054421771</v>
      </c>
      <c r="M58" s="7">
        <f>+L58/K58-1</f>
        <v>-0.46565918304192866</v>
      </c>
      <c r="N58" s="2"/>
      <c r="O58" s="42" t="s">
        <v>10</v>
      </c>
      <c r="P58" s="160">
        <f>+AVERAGE('[1]10.PRECIO DEL VINO DE TRASLADO'!Y426:Y437)</f>
        <v>32837.016649794277</v>
      </c>
      <c r="Q58" s="160">
        <f>+(SUM(C58)+SUM(B59:B69))/12</f>
        <v>52588.866419588121</v>
      </c>
      <c r="R58" s="160">
        <f t="shared" ref="R58" si="166">+(SUM(D58)+SUM(C59:C69))/12</f>
        <v>65021.516917952285</v>
      </c>
      <c r="S58" s="160">
        <f t="shared" ref="S58:Z58" si="167">+(SUM(E58)+SUM(D59:D69))/12</f>
        <v>47526.296710966963</v>
      </c>
      <c r="T58" s="160">
        <f t="shared" si="167"/>
        <v>26603.071054233194</v>
      </c>
      <c r="U58" s="160">
        <f t="shared" si="167"/>
        <v>31983.69138052336</v>
      </c>
      <c r="V58" s="160">
        <f t="shared" si="167"/>
        <v>56819.804331349013</v>
      </c>
      <c r="W58" s="160">
        <f t="shared" si="167"/>
        <v>56721.806989302357</v>
      </c>
      <c r="X58" s="160">
        <f t="shared" si="167"/>
        <v>60196.009362196804</v>
      </c>
      <c r="Y58" s="161">
        <f t="shared" si="167"/>
        <v>44233.30404971286</v>
      </c>
      <c r="Z58" s="161">
        <f t="shared" si="167"/>
        <v>32089.921238331357</v>
      </c>
      <c r="AA58" s="78">
        <f>+Z58/Y58-1</f>
        <v>-0.27453031312636778</v>
      </c>
      <c r="AB58" s="7">
        <f>+POWER(Z58/U58,0.2)-1</f>
        <v>6.6339438705687037E-4</v>
      </c>
    </row>
    <row r="59" spans="1:28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0">
        <f>+'[1]10.PRECIO DEL VINO DE TRASLADO'!Y534</f>
        <v>47245.549232174861</v>
      </c>
      <c r="K59" s="161">
        <f>+'[1]10.PRECIO DEL VINO DE TRASLADO'!Y546</f>
        <v>39867.537597180388</v>
      </c>
      <c r="L59" s="162">
        <f>+'[4]10.PRECIO DEL VINO DE TRASLADO'!$Y$558</f>
        <v>12744.831376948949</v>
      </c>
      <c r="M59" s="7">
        <f>+L59/K59-1</f>
        <v>-0.68032057796691414</v>
      </c>
      <c r="N59" s="2"/>
      <c r="O59" s="42" t="s">
        <v>11</v>
      </c>
      <c r="P59" s="160">
        <f>+AVERAGE('[1]10.PRECIO DEL VINO DE TRASLADO'!Y427:Y438)</f>
        <v>33061.040009498</v>
      </c>
      <c r="Q59" s="160">
        <f>+(SUM(C58:C59)+SUM(B60:B69))/12</f>
        <v>54560.033418730782</v>
      </c>
      <c r="R59" s="160">
        <f t="shared" ref="R59" si="168">+(SUM(D58:D59)+SUM(C60:C69))/12</f>
        <v>65177.079709867765</v>
      </c>
      <c r="S59" s="160">
        <f>+(SUM(E58:E59)+SUM(D60:D69))/12</f>
        <v>45290.596575124539</v>
      </c>
      <c r="T59" s="160">
        <f>+(SUM(F58:F59)+SUM(E60:E69))/12</f>
        <v>26061.751247908494</v>
      </c>
      <c r="U59" s="160">
        <f>+(SUM(G58:G59)+SUM(F60:F69))/12</f>
        <v>33593.911376732118</v>
      </c>
      <c r="V59" s="160">
        <f>+(SUM(H58:H59)+SUM(G60:G69))/12</f>
        <v>57089.138424633675</v>
      </c>
      <c r="W59" s="160">
        <f t="shared" ref="W59" si="169">+(SUM(I58:I59)+SUM(H60:H69))/12</f>
        <v>56759.568161502706</v>
      </c>
      <c r="X59" s="160">
        <f t="shared" ref="X59" si="170">+(SUM(J58:J59)+SUM(I60:I69))/12</f>
        <v>59873.962738997485</v>
      </c>
      <c r="Y59" s="161">
        <f t="shared" ref="Y59" si="171">+(SUM(K58:K59)+SUM(J60:J69))/12</f>
        <v>43618.469746796654</v>
      </c>
      <c r="Z59" s="161">
        <f t="shared" ref="Z59" si="172">+(SUM(L59)+SUM(K60:K70))/12</f>
        <v>30860.840728467247</v>
      </c>
      <c r="AA59" s="78">
        <f>+Z59/Y59-1</f>
        <v>-0.29248226937778643</v>
      </c>
      <c r="AB59" s="7">
        <f>+POWER(Z59/U59,0.2)-1</f>
        <v>-1.682814821979739E-2</v>
      </c>
    </row>
    <row r="60" spans="1:28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0">
        <f>+'[1]10.PRECIO DEL VINO DE TRASLADO'!Y535</f>
        <v>47970.755917957882</v>
      </c>
      <c r="K60" s="161">
        <f>+'[1]10.PRECIO DEL VINO DE TRASLADO'!Y547</f>
        <v>38842.762361538546</v>
      </c>
      <c r="L60" s="162">
        <f>+'[4]10.PRECIO DEL VINO DE TRASLADO'!$Y$559</f>
        <v>11532.033555531871</v>
      </c>
      <c r="M60" s="91">
        <f>+L60/K60-1</f>
        <v>-0.70310984970135137</v>
      </c>
      <c r="N60" s="2"/>
      <c r="O60" s="42" t="s">
        <v>0</v>
      </c>
      <c r="P60" s="160">
        <f>+AVERAGE('[1]10.PRECIO DEL VINO DE TRASLADO'!Y428:Y439)</f>
        <v>33963.26793911081</v>
      </c>
      <c r="Q60" s="160">
        <f>+(SUM(C58:C60)+SUM(B61:B69))/12</f>
        <v>56467.43120523313</v>
      </c>
      <c r="R60" s="160">
        <f t="shared" ref="R60" si="173">+(SUM(D58:D60)+SUM(C61:C69))/12</f>
        <v>64465.39733804846</v>
      </c>
      <c r="S60" s="160">
        <f>+(SUM(E58:E60)+SUM(D61:D69))/12</f>
        <v>42957.7762611289</v>
      </c>
      <c r="T60" s="160">
        <f>+(SUM(F58:F60)+SUM(E61:E69))/12</f>
        <v>25653.985086360681</v>
      </c>
      <c r="U60" s="160">
        <f>+(SUM(G58:G60)+SUM(F61:F69))/12</f>
        <v>35510.457960007319</v>
      </c>
      <c r="V60" s="160">
        <f>+(SUM(H58:H60)+SUM(G61:G69))/12</f>
        <v>57942.534600276755</v>
      </c>
      <c r="W60" s="160">
        <f t="shared" ref="W60" si="174">+(SUM(I58:I60)+SUM(H61:H69))/12</f>
        <v>58549.239049099306</v>
      </c>
      <c r="X60" s="160">
        <f t="shared" ref="X60" si="175">+(SUM(J58:J60)+SUM(I61:I69))/12</f>
        <v>57113.183660225557</v>
      </c>
      <c r="Y60" s="161">
        <f t="shared" ref="Y60" si="176">+(SUM(K58:K60)+SUM(J61:J69))/12</f>
        <v>42857.803617095044</v>
      </c>
      <c r="Z60" s="161">
        <f t="shared" ref="Z60" si="177">+(SUM(L58:L60)+SUM(K61:K69))/12</f>
        <v>27553.801652811515</v>
      </c>
      <c r="AA60" s="78">
        <f>+Z60/Y60-1</f>
        <v>-0.35708787368140105</v>
      </c>
      <c r="AB60" s="7">
        <f>+POWER(Z60/U60,0.2)-1</f>
        <v>-4.947170151059499E-2</v>
      </c>
    </row>
    <row r="61" spans="1:28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0">
        <f>+'[1]10.PRECIO DEL VINO DE TRASLADO'!Y536</f>
        <v>48629.106940073645</v>
      </c>
      <c r="K61" s="161">
        <f>+'[2]10.PRECIO DEL VINO DE TRASLADO'!$Y$548</f>
        <v>38380.802504896223</v>
      </c>
      <c r="L61" s="162">
        <f>+'[4]10.PRECIO DEL VINO DE TRASLADO'!$Y$560</f>
        <v>18811.581389723826</v>
      </c>
      <c r="M61" s="7">
        <f>+L61/K61-1</f>
        <v>-0.50987003496542216</v>
      </c>
      <c r="N61" s="2"/>
      <c r="O61" s="42" t="s">
        <v>1</v>
      </c>
      <c r="P61" s="160">
        <f>+AVERAGE('[1]10.PRECIO DEL VINO DE TRASLADO'!Y429:Y440)</f>
        <v>34484.8449926631</v>
      </c>
      <c r="Q61" s="160">
        <f>+(SUM(C58:C61)+SUM(B62:B69))/12</f>
        <v>58417.131808528262</v>
      </c>
      <c r="R61" s="160">
        <f t="shared" ref="R61" si="178">+(SUM(D58:D61)+SUM(C62:C69))/12</f>
        <v>64043.463722587505</v>
      </c>
      <c r="S61" s="160">
        <f>+(SUM(E58:E61)+SUM(D62:D69))/12</f>
        <v>40506.61519533996</v>
      </c>
      <c r="T61" s="160">
        <f>+(SUM(F58:F61)+SUM(E62:E69))/12</f>
        <v>25088.077522294276</v>
      </c>
      <c r="U61" s="160">
        <f>+(SUM(G58:G61)+SUM(F62:F69))/12</f>
        <v>38829.854550475007</v>
      </c>
      <c r="V61" s="160">
        <f>+(SUM(H58:H61)+SUM(G62:G69))/12</f>
        <v>59069.548521374672</v>
      </c>
      <c r="W61" s="160">
        <f t="shared" ref="W61" si="179">+(SUM(I58:I61)+SUM(H62:H69))/12</f>
        <v>60645.76708509036</v>
      </c>
      <c r="X61" s="160">
        <f t="shared" ref="X61" si="180">+(SUM(J58:J61)+SUM(I62:I69))/12</f>
        <v>52883.850941120123</v>
      </c>
      <c r="Y61" s="161">
        <f t="shared" ref="Y61" si="181">+(SUM(K58:K61)+SUM(J62:J69))/12</f>
        <v>42003.778247496928</v>
      </c>
      <c r="Z61" s="161">
        <f t="shared" ref="Z61" si="182">+(SUM(L58:L61)+SUM(K62:K69))/12</f>
        <v>25923.033226547148</v>
      </c>
      <c r="AA61" s="78">
        <f>+Z61/Y61-1</f>
        <v>-0.38284044178592569</v>
      </c>
      <c r="AB61" s="7">
        <f>+POWER(Z61/U61,0.2)-1</f>
        <v>-7.7632460627515498E-2</v>
      </c>
    </row>
    <row r="62" spans="1:28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0">
        <f>+'[1]10.PRECIO DEL VINO DE TRASLADO'!Y537</f>
        <v>46512.308393370593</v>
      </c>
      <c r="K62" s="161">
        <f>+'[2]10.PRECIO DEL VINO DE TRASLADO'!Y548</f>
        <v>38380.802504896223</v>
      </c>
      <c r="L62" s="162"/>
      <c r="M62" s="7"/>
      <c r="N62" s="2"/>
      <c r="O62" s="42" t="s">
        <v>2</v>
      </c>
      <c r="P62" s="160">
        <f>+AVERAGE('[1]10.PRECIO DEL VINO DE TRASLADO'!Y430:Y441)</f>
        <v>35863.116284128344</v>
      </c>
      <c r="Q62" s="160">
        <f>+(SUM(C58:C62)+SUM(B63:B69))/12</f>
        <v>59513.203161186575</v>
      </c>
      <c r="R62" s="160">
        <f t="shared" ref="R62" si="183">+(SUM(D58:D62)+SUM(C63:C69))/12</f>
        <v>63377.322144407044</v>
      </c>
      <c r="S62" s="160">
        <f>+(SUM(E58:E62)+SUM(D63:D69))/12</f>
        <v>38063.920546233981</v>
      </c>
      <c r="T62" s="160">
        <f>+(SUM(F58:F62)+SUM(E63:E69))/12</f>
        <v>25071.597811628624</v>
      </c>
      <c r="U62" s="160">
        <f>+(SUM(G58:G62)+SUM(F63:F69))/12</f>
        <v>42328.861230126116</v>
      </c>
      <c r="V62" s="160">
        <f>+(SUM(H58:H62)+SUM(G63:G69))/12</f>
        <v>59188.205185746796</v>
      </c>
      <c r="W62" s="160">
        <f t="shared" ref="W62" si="184">+(SUM(I58:I62)+SUM(H63:H69))/12</f>
        <v>61314.966795273591</v>
      </c>
      <c r="X62" s="160">
        <f t="shared" ref="X62" si="185">+(SUM(J58:J62)+SUM(I63:I69))/12</f>
        <v>50314.694833792259</v>
      </c>
      <c r="Y62" s="161">
        <f t="shared" ref="Y62" si="186">+(SUM(K58:K62)+SUM(J63:J69))/12</f>
        <v>41326.152756790725</v>
      </c>
      <c r="Z62" s="161"/>
      <c r="AA62" s="78"/>
      <c r="AB62" s="7"/>
    </row>
    <row r="63" spans="1:28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0">
        <f>+'[1]10.PRECIO DEL VINO DE TRASLADO'!Y538</f>
        <v>54900.13681442738</v>
      </c>
      <c r="K63" s="161">
        <f>+'[2]10.PRECIO DEL VINO DE TRASLADO'!Y549</f>
        <v>38679.044490414017</v>
      </c>
      <c r="L63" s="162"/>
      <c r="M63" s="7"/>
      <c r="N63" s="2"/>
      <c r="O63" s="42" t="s">
        <v>3</v>
      </c>
      <c r="P63" s="160">
        <f>+AVERAGE('[1]10.PRECIO DEL VINO DE TRASLADO'!Y431:Y442)</f>
        <v>37538.461161576961</v>
      </c>
      <c r="Q63" s="160">
        <f>+(SUM(C58:C63)+SUM(B64:B69))/12</f>
        <v>61744.976635480321</v>
      </c>
      <c r="R63" s="160">
        <f t="shared" ref="R63" si="187">+(SUM(D58:D63)+SUM(C64:C69))/12</f>
        <v>61474.407584006571</v>
      </c>
      <c r="S63" s="160">
        <f>+(SUM(E58:E63)+SUM(D64:D69))/12</f>
        <v>35503.556494191114</v>
      </c>
      <c r="T63" s="160">
        <f>+(SUM(F58:F63)+SUM(E64:E69))/12</f>
        <v>25150.375597557391</v>
      </c>
      <c r="U63" s="160">
        <f>+(SUM(G58:G63)+SUM(F64:F69))/12</f>
        <v>45566.313010689686</v>
      </c>
      <c r="V63" s="160">
        <f>+(SUM(H58:H63)+SUM(G64:G69))/12</f>
        <v>58390.470436305426</v>
      </c>
      <c r="W63" s="160">
        <f t="shared" ref="W63" si="188">+(SUM(I58:I63)+SUM(H64:H69))/12</f>
        <v>61698.40023703481</v>
      </c>
      <c r="X63" s="160">
        <f t="shared" ref="X63" si="189">+(SUM(J58:J63)+SUM(I64:I69))/12</f>
        <v>49737.052328404265</v>
      </c>
      <c r="Y63" s="161">
        <f t="shared" ref="Y63" si="190">+(SUM(K58:K63)+SUM(J64:J69))/12</f>
        <v>39974.395063122945</v>
      </c>
      <c r="Z63" s="161"/>
      <c r="AA63" s="78"/>
      <c r="AB63" s="7"/>
    </row>
    <row r="64" spans="1:28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0">
        <f>+'[1]10.PRECIO DEL VINO DE TRASLADO'!Y539</f>
        <v>42093.219105639255</v>
      </c>
      <c r="K64" s="161">
        <f>+'[4]10.PRECIO DEL VINO DE TRASLADO'!$Y$551</f>
        <v>24889.646515080087</v>
      </c>
      <c r="L64" s="162"/>
      <c r="M64" s="7"/>
      <c r="N64" s="2"/>
      <c r="O64" s="42" t="s">
        <v>4</v>
      </c>
      <c r="P64" s="160">
        <f>+AVERAGE('[1]10.PRECIO DEL VINO DE TRASLADO'!Y432:Y443)</f>
        <v>38654.768800213489</v>
      </c>
      <c r="Q64" s="160">
        <f>+(SUM(C58:C64)+SUM(B65:B69))/12</f>
        <v>62913.088390217395</v>
      </c>
      <c r="R64" s="160">
        <f t="shared" ref="R64" si="191">+(SUM(D58:D64)+SUM(C65:C69))/12</f>
        <v>60351.468085855791</v>
      </c>
      <c r="S64" s="160">
        <f>+(SUM(E58:E64)+SUM(D65:D69))/12</f>
        <v>33331.262665055932</v>
      </c>
      <c r="T64" s="160">
        <f>+(SUM(F58:F64)+SUM(E65:E69))/12</f>
        <v>25459.959593747695</v>
      </c>
      <c r="U64" s="160">
        <f>+(SUM(G58:G64)+SUM(F65:F69))/12</f>
        <v>48473.271629444353</v>
      </c>
      <c r="V64" s="160">
        <f>+(SUM(H58:H64)+SUM(G65:G69))/12</f>
        <v>58065.593459994561</v>
      </c>
      <c r="W64" s="160">
        <f t="shared" ref="W64" si="192">+(SUM(I58:I64)+SUM(H65:H69))/12</f>
        <v>61775.416634801775</v>
      </c>
      <c r="X64" s="160">
        <f t="shared" ref="X64" si="193">+(SUM(J58:J64)+SUM(I65:I69))/12</f>
        <v>48153.353034025524</v>
      </c>
      <c r="Y64" s="161">
        <f t="shared" ref="Y64" si="194">+(SUM(K58:K64)+SUM(J65:J69))/12</f>
        <v>38540.764013909677</v>
      </c>
      <c r="Z64" s="161"/>
      <c r="AA64" s="78"/>
      <c r="AB64" s="7"/>
    </row>
    <row r="65" spans="1:28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0">
        <f>+'[1]10.PRECIO DEL VINO DE TRASLADO'!Y540</f>
        <v>42556.514760335616</v>
      </c>
      <c r="K65" s="161">
        <f>+'[5]10.PRECIO DEL VINO DE TRASLADO'!$O$552</f>
        <v>28435.64</v>
      </c>
      <c r="L65" s="162"/>
      <c r="M65" s="7"/>
      <c r="N65" s="2"/>
      <c r="O65" s="42" t="s">
        <v>5</v>
      </c>
      <c r="P65" s="160">
        <f>+AVERAGE('[1]10.PRECIO DEL VINO DE TRASLADO'!Y433:Y444)</f>
        <v>40330.801512538965</v>
      </c>
      <c r="Q65" s="160">
        <f>+(SUM(C58:C65)+SUM(B66:B69))/12</f>
        <v>63782.932133395669</v>
      </c>
      <c r="R65" s="160">
        <f t="shared" ref="R65" si="195">+(SUM(D58:D65)+SUM(C66:C69))/12</f>
        <v>58082.136667002465</v>
      </c>
      <c r="S65" s="160">
        <f>+(SUM(E58:E65)+SUM(D66:D69))/12</f>
        <v>32210.577871052086</v>
      </c>
      <c r="T65" s="160">
        <f>+(SUM(F58:F65)+SUM(E66:E69))/12</f>
        <v>26283.773827010507</v>
      </c>
      <c r="U65" s="160">
        <f>+(SUM(G58:G65)+SUM(F66:F69))/12</f>
        <v>50741.789552151546</v>
      </c>
      <c r="V65" s="160">
        <f>+(SUM(H58:H65)+SUM(G66:G69))/12</f>
        <v>57551.2596867108</v>
      </c>
      <c r="W65" s="160">
        <f t="shared" ref="W65" si="196">+(SUM(I58:I65)+SUM(H66:H69))/12</f>
        <v>61756.345117119869</v>
      </c>
      <c r="X65" s="160">
        <f t="shared" ref="X65" si="197">+(SUM(J58:J65)+SUM(I66:I69))/12</f>
        <v>47156.923474231036</v>
      </c>
      <c r="Y65" s="161">
        <f t="shared" ref="Y65" si="198">+(SUM(K58:K65)+SUM(J66:J69))/12</f>
        <v>37364.024450548379</v>
      </c>
      <c r="Z65" s="161"/>
      <c r="AA65" s="78"/>
      <c r="AB65" s="7"/>
    </row>
    <row r="66" spans="1:28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0">
        <f>+'[1]10.PRECIO DEL VINO DE TRASLADO'!Y541</f>
        <v>35974.125938461533</v>
      </c>
      <c r="K66" s="161">
        <f>+'[5]10.PRECIO DEL VINO DE TRASLADO'!$Y$553</f>
        <v>23476.337763548992</v>
      </c>
      <c r="L66" s="162"/>
      <c r="M66" s="7"/>
      <c r="N66" s="2"/>
      <c r="O66" s="42" t="s">
        <v>6</v>
      </c>
      <c r="P66" s="160">
        <f>+AVERAGE('[1]10.PRECIO DEL VINO DE TRASLADO'!Y434:Y445)</f>
        <v>41876.66675236298</v>
      </c>
      <c r="Q66" s="160">
        <f>+(SUM(C58:C66)+SUM(B67:B69))/12</f>
        <v>65450.895542850893</v>
      </c>
      <c r="R66" s="160">
        <f t="shared" ref="R66" si="199">+(SUM(D58:D66)+SUM(C67:C69))/12</f>
        <v>55008.18246582758</v>
      </c>
      <c r="S66" s="160">
        <f>+(SUM(E58:E66)+SUM(D67:D69))/12</f>
        <v>31121.841478807513</v>
      </c>
      <c r="T66" s="160">
        <f>+(SUM(F58:F66)+SUM(E67:E69))/12</f>
        <v>27017.691843227076</v>
      </c>
      <c r="U66" s="160">
        <f>+(SUM(G58:G66)+SUM(F67:F69))/12</f>
        <v>52522.79541322172</v>
      </c>
      <c r="V66" s="160">
        <f>+(SUM(H58:H66)+SUM(G67:G69))/12</f>
        <v>57326.354140313815</v>
      </c>
      <c r="W66" s="160">
        <f t="shared" ref="W66" si="200">+(SUM(I58:I66)+SUM(H67:H69))/12</f>
        <v>62039.363371151907</v>
      </c>
      <c r="X66" s="160">
        <f t="shared" ref="X66" si="201">+(SUM(J58:J66)+SUM(I67:I69))/12</f>
        <v>45567.524111454317</v>
      </c>
      <c r="Y66" s="161">
        <f t="shared" ref="Y66" si="202">+(SUM(K58:K66)+SUM(J67:J69))/12</f>
        <v>36322.542102639003</v>
      </c>
      <c r="Z66" s="161"/>
      <c r="AA66" s="78"/>
      <c r="AB66" s="7"/>
    </row>
    <row r="67" spans="1:28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0">
        <f>+'[1]10.PRECIO DEL VINO DE TRASLADO'!Y542</f>
        <v>43540.591617453443</v>
      </c>
      <c r="K67" s="161">
        <f>+'[4]10.PRECIO DEL VINO DE TRASLADO'!$Y$554</f>
        <v>39935.693627999994</v>
      </c>
      <c r="L67" s="162"/>
      <c r="M67" s="7"/>
      <c r="N67" s="2"/>
      <c r="O67" s="42" t="s">
        <v>7</v>
      </c>
      <c r="P67" s="160">
        <f>+AVERAGE('[1]10.PRECIO DEL VINO DE TRASLADO'!Y435:Y446)</f>
        <v>44541.008398801474</v>
      </c>
      <c r="Q67" s="160">
        <f>+(SUM(C58:C67)+SUM(B68:B69))/12</f>
        <v>65330.299542846587</v>
      </c>
      <c r="R67" s="160">
        <f t="shared" ref="R67" si="203">+(SUM(D58:D67)+SUM(C68:C69))/12</f>
        <v>53076.097823744196</v>
      </c>
      <c r="S67" s="160">
        <f>+(SUM(E58:E67)+SUM(D68:D69))/12</f>
        <v>29844.057142370119</v>
      </c>
      <c r="T67" s="160">
        <f>+(SUM(F58:F67)+SUM(E68:E69))/12</f>
        <v>27745.29393278393</v>
      </c>
      <c r="U67" s="160">
        <f>+(SUM(G58:G67)+SUM(F68:F69))/12</f>
        <v>54446.771212999469</v>
      </c>
      <c r="V67" s="160">
        <f>+(SUM(H58:H67)+SUM(G68:G69))/12</f>
        <v>56256.967598591953</v>
      </c>
      <c r="W67" s="160">
        <f t="shared" ref="W67" si="204">+(SUM(I58:I67)+SUM(H68:H69))/12</f>
        <v>62417.982517975099</v>
      </c>
      <c r="X67" s="160">
        <f t="shared" ref="X67" si="205">+(SUM(J58:J67)+SUM(I68:I69))/12</f>
        <v>45218.174449422986</v>
      </c>
      <c r="Y67" s="161">
        <f t="shared" ref="Y67" si="206">+(SUM(K58:K67)+SUM(J68:J69))/12</f>
        <v>36022.133936851205</v>
      </c>
      <c r="Z67" s="161"/>
      <c r="AA67" s="78"/>
      <c r="AB67" s="7"/>
    </row>
    <row r="68" spans="1:28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0">
        <f>+'[1]10.PRECIO DEL VINO DE TRASLADO'!Y543</f>
        <v>42988.762587483667</v>
      </c>
      <c r="K68" s="161">
        <f>+'[4]10.PRECIO DEL VINO DE TRASLADO'!$Y$555</f>
        <v>32483.751439999996</v>
      </c>
      <c r="L68" s="162"/>
      <c r="M68" s="7"/>
      <c r="N68" s="2"/>
      <c r="O68" s="42" t="s">
        <v>8</v>
      </c>
      <c r="P68" s="160">
        <f>+AVERAGE('[1]10.PRECIO DEL VINO DE TRASLADO'!Y436:Y447)</f>
        <v>47096.488599697906</v>
      </c>
      <c r="Q68" s="160">
        <f>+(SUM(C58:C68)+SUM(B69))/12</f>
        <v>65428.336524248123</v>
      </c>
      <c r="R68" s="160">
        <f t="shared" ref="R68" si="207">+(SUM(D58:D68)+SUM(C69))/12</f>
        <v>51130.823033422341</v>
      </c>
      <c r="S68" s="160">
        <f>+(SUM(E58:E68)+SUM(D69))/12</f>
        <v>28975.7093452054</v>
      </c>
      <c r="T68" s="160">
        <f>+(SUM(F58:F68)+SUM(E69))/12</f>
        <v>28991.654845469122</v>
      </c>
      <c r="U68" s="160">
        <f>+(SUM(G58:G68)+SUM(F69))/12</f>
        <v>54746.771557825152</v>
      </c>
      <c r="V68" s="160">
        <f>+(SUM(H58:H68)+SUM(G69))/12</f>
        <v>57252.964591837954</v>
      </c>
      <c r="W68" s="160">
        <f t="shared" ref="W68" si="208">+(SUM(I58:I68)+SUM(H69))/12</f>
        <v>61370.447923045198</v>
      </c>
      <c r="X68" s="160">
        <f t="shared" ref="X68" si="209">+(SUM(J58:J68)+SUM(I69))/12</f>
        <v>45033.227750175698</v>
      </c>
      <c r="Y68" s="161">
        <f t="shared" ref="Y68" si="210">+(SUM(K58:K68)+SUM(J69))/12</f>
        <v>35146.716341227577</v>
      </c>
      <c r="Z68" s="161"/>
      <c r="AA68" s="78"/>
      <c r="AB68" s="7"/>
    </row>
    <row r="69" spans="1:28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0">
        <f>+'[2]10.PRECIO DEL VINO DE TRASLADO'!$Y$544</f>
        <v>38600.9822193242</v>
      </c>
      <c r="K69" s="161">
        <f>+'[5]10.PRECIO DEL VINO DE TRASLADO'!$Y$556</f>
        <v>20446.900000000001</v>
      </c>
      <c r="L69" s="162"/>
      <c r="M69" s="7"/>
      <c r="N69" s="2"/>
      <c r="O69" s="42" t="s">
        <v>9</v>
      </c>
      <c r="P69" s="160">
        <f>+AVERAGE('[1]10.PRECIO DEL VINO DE TRASLADO'!Y437:Y448)</f>
        <v>49561.615678690105</v>
      </c>
      <c r="Q69" s="160">
        <f>+(SUM(C58:C69))/12</f>
        <v>65427.875077429235</v>
      </c>
      <c r="R69" s="160">
        <f t="shared" ref="R69" si="211">+(SUM(D58:D69))/12</f>
        <v>49412.288066866669</v>
      </c>
      <c r="S69" s="160">
        <f>+(SUM(E58:E69))/12</f>
        <v>27610.940012686569</v>
      </c>
      <c r="T69" s="160">
        <f>+(SUM(F58:F69))/12</f>
        <v>30216.659870936273</v>
      </c>
      <c r="U69" s="160">
        <f>+(SUM(G58:G69))/12</f>
        <v>55311.30030395728</v>
      </c>
      <c r="V69" s="160">
        <f>+(SUM(H58:H69))/12</f>
        <v>57580.266593958055</v>
      </c>
      <c r="W69" s="160">
        <f t="shared" ref="W69" si="212">+(SUM(I58:I69))/12</f>
        <v>61107.170039342054</v>
      </c>
      <c r="X69" s="160">
        <f>+(SUM(J58:J69))/12</f>
        <v>44462.986737618463</v>
      </c>
      <c r="Y69" s="161">
        <f>+(SUM(K58:K69))/12</f>
        <v>33633.876156283892</v>
      </c>
      <c r="Z69" s="161"/>
      <c r="AA69" s="78"/>
      <c r="AB69" s="7"/>
    </row>
    <row r="70" spans="1:28" ht="25.5" x14ac:dyDescent="0.25">
      <c r="A70" s="53" t="s">
        <v>14</v>
      </c>
      <c r="B70" s="211">
        <f>AVERAGE(B58:B69)</f>
        <v>49561.615678690105</v>
      </c>
      <c r="C70" s="211">
        <f t="shared" ref="C70:I70" si="213">AVERAGE(C58:C69)</f>
        <v>65427.875077429235</v>
      </c>
      <c r="D70" s="211">
        <f t="shared" si="213"/>
        <v>49412.288066866669</v>
      </c>
      <c r="E70" s="211">
        <f t="shared" si="213"/>
        <v>27610.940012686569</v>
      </c>
      <c r="F70" s="211">
        <f t="shared" si="213"/>
        <v>30216.659870936273</v>
      </c>
      <c r="G70" s="211">
        <f t="shared" si="213"/>
        <v>55311.30030395728</v>
      </c>
      <c r="H70" s="211">
        <f t="shared" si="213"/>
        <v>57580.266593958055</v>
      </c>
      <c r="I70" s="211">
        <f t="shared" si="213"/>
        <v>61107.170039342054</v>
      </c>
      <c r="J70" s="211">
        <f t="shared" ref="J70:K70" si="214">AVERAGE(J58:J69)</f>
        <v>44462.986737618463</v>
      </c>
      <c r="K70" s="212">
        <f t="shared" si="214"/>
        <v>33633.876156283892</v>
      </c>
      <c r="L70" s="212"/>
      <c r="M70" s="165"/>
      <c r="N70" s="3"/>
      <c r="O70" s="43" t="s">
        <v>14</v>
      </c>
      <c r="P70" s="163">
        <f t="shared" ref="P70" si="215">+AVERAGE(P58:P69)</f>
        <v>39150.758064923029</v>
      </c>
      <c r="Q70" s="163">
        <f>+AVERAGE(Q58:Q69)</f>
        <v>60968.755821644598</v>
      </c>
      <c r="R70" s="163">
        <f t="shared" ref="R70:Y70" si="216">+AVERAGE(R58:R69)</f>
        <v>59218.348629965716</v>
      </c>
      <c r="S70" s="163">
        <f t="shared" si="216"/>
        <v>36078.595858180255</v>
      </c>
      <c r="T70" s="163">
        <f t="shared" si="216"/>
        <v>26611.991019429774</v>
      </c>
      <c r="U70" s="163">
        <f t="shared" si="216"/>
        <v>45337.982431512763</v>
      </c>
      <c r="V70" s="163">
        <f t="shared" si="216"/>
        <v>57711.092297591116</v>
      </c>
      <c r="W70" s="163">
        <f t="shared" si="216"/>
        <v>60513.039493394921</v>
      </c>
      <c r="X70" s="163">
        <f t="shared" si="216"/>
        <v>50475.911951805378</v>
      </c>
      <c r="Y70" s="164">
        <f t="shared" si="216"/>
        <v>39253.663373539581</v>
      </c>
      <c r="Z70" s="164">
        <f t="shared" ref="Z70" si="217">+AVERAGE(Z58:Z69)</f>
        <v>29106.899211539316</v>
      </c>
      <c r="AA70" s="79">
        <f>+Z70/Y70-1</f>
        <v>-0.25849215818261884</v>
      </c>
      <c r="AB70" s="75">
        <f>+POWER(Z70/U70,0.2)-1</f>
        <v>-8.4819515750800156E-2</v>
      </c>
    </row>
    <row r="71" spans="1:28" ht="26.25" thickBot="1" x14ac:dyDescent="0.3">
      <c r="A71" s="45" t="s">
        <v>12</v>
      </c>
      <c r="B71" s="49"/>
      <c r="C71" s="50">
        <f t="shared" ref="C71:H71" si="218">+C70/B70-1</f>
        <v>0.32013200500969763</v>
      </c>
      <c r="D71" s="50">
        <f t="shared" si="218"/>
        <v>-0.24478231933421735</v>
      </c>
      <c r="E71" s="50">
        <f t="shared" si="218"/>
        <v>-0.44121308498561429</v>
      </c>
      <c r="F71" s="50">
        <f t="shared" si="218"/>
        <v>9.4372732585433106E-2</v>
      </c>
      <c r="G71" s="50">
        <f t="shared" si="218"/>
        <v>0.83049021765500131</v>
      </c>
      <c r="H71" s="50">
        <f t="shared" si="218"/>
        <v>4.1021749218187242E-2</v>
      </c>
      <c r="I71" s="50">
        <f t="shared" ref="I71:K71" si="219">+I70/H70-1</f>
        <v>6.1251947134160822E-2</v>
      </c>
      <c r="J71" s="50">
        <f t="shared" si="219"/>
        <v>-0.27237692877951514</v>
      </c>
      <c r="K71" s="70">
        <f t="shared" si="219"/>
        <v>-0.24355337722223835</v>
      </c>
      <c r="L71" s="70"/>
      <c r="M71" s="52"/>
      <c r="N71" s="2"/>
      <c r="O71" s="45" t="s">
        <v>12</v>
      </c>
      <c r="P71" s="49"/>
      <c r="Q71" s="50">
        <f t="shared" ref="Q71:W71" si="220">+Q70/P70-1</f>
        <v>0.55728161688571021</v>
      </c>
      <c r="R71" s="50">
        <f t="shared" si="220"/>
        <v>-2.8709905066776287E-2</v>
      </c>
      <c r="S71" s="50">
        <f t="shared" si="220"/>
        <v>-0.39075309101200206</v>
      </c>
      <c r="T71" s="50">
        <f t="shared" si="220"/>
        <v>-0.26238839438104344</v>
      </c>
      <c r="U71" s="50">
        <f t="shared" si="220"/>
        <v>0.70366743316615765</v>
      </c>
      <c r="V71" s="50">
        <f t="shared" si="220"/>
        <v>0.27290825931147444</v>
      </c>
      <c r="W71" s="50">
        <f t="shared" si="220"/>
        <v>4.8551276440157665E-2</v>
      </c>
      <c r="X71" s="50">
        <f t="shared" ref="X71" si="221">+X70/W70-1</f>
        <v>-0.16586718541356871</v>
      </c>
      <c r="Y71" s="70">
        <f t="shared" ref="Y71:Z71" si="222">+Y70/X70-1</f>
        <v>-0.22232879296922559</v>
      </c>
      <c r="Z71" s="70">
        <f t="shared" si="222"/>
        <v>-0.25849215818261884</v>
      </c>
      <c r="AA71" s="51"/>
      <c r="AB71" s="52"/>
    </row>
    <row r="72" spans="1:28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ht="15.75" thickBot="1" x14ac:dyDescent="0.3">
      <c r="A73" s="282" t="s">
        <v>294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4"/>
      <c r="N73" s="2"/>
      <c r="O73" s="282" t="s">
        <v>286</v>
      </c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4"/>
    </row>
    <row r="74" spans="1:28" ht="51" x14ac:dyDescent="0.25">
      <c r="A74" s="86"/>
      <c r="B74" s="102">
        <v>2016</v>
      </c>
      <c r="C74" s="82">
        <f>+B74+1</f>
        <v>2017</v>
      </c>
      <c r="D74" s="82">
        <f t="shared" ref="D74:G74" si="223">+C74+1</f>
        <v>2018</v>
      </c>
      <c r="E74" s="82">
        <f t="shared" si="223"/>
        <v>2019</v>
      </c>
      <c r="F74" s="82">
        <f t="shared" si="223"/>
        <v>2020</v>
      </c>
      <c r="G74" s="82">
        <f t="shared" si="223"/>
        <v>2021</v>
      </c>
      <c r="H74" s="82">
        <v>2022</v>
      </c>
      <c r="I74" s="82">
        <v>2023</v>
      </c>
      <c r="J74" s="82">
        <v>2024</v>
      </c>
      <c r="K74" s="82">
        <v>2025</v>
      </c>
      <c r="L74" s="102">
        <v>2026</v>
      </c>
      <c r="M74" s="88" t="s">
        <v>16</v>
      </c>
      <c r="N74" s="2"/>
      <c r="O74" s="86"/>
      <c r="P74" s="102">
        <v>2016</v>
      </c>
      <c r="Q74" s="82">
        <f>+P74+1</f>
        <v>2017</v>
      </c>
      <c r="R74" s="82">
        <f t="shared" ref="R74:U74" si="224">+Q74+1</f>
        <v>2018</v>
      </c>
      <c r="S74" s="82">
        <f t="shared" si="224"/>
        <v>2019</v>
      </c>
      <c r="T74" s="82">
        <f t="shared" si="224"/>
        <v>2020</v>
      </c>
      <c r="U74" s="82">
        <f t="shared" si="224"/>
        <v>2021</v>
      </c>
      <c r="V74" s="82">
        <v>2022</v>
      </c>
      <c r="W74" s="82">
        <v>2023</v>
      </c>
      <c r="X74" s="82">
        <v>2024</v>
      </c>
      <c r="Y74" s="87">
        <v>2025</v>
      </c>
      <c r="Z74" s="87">
        <v>2026</v>
      </c>
      <c r="AA74" s="116" t="s">
        <v>16</v>
      </c>
      <c r="AB74" s="112" t="s">
        <v>21</v>
      </c>
    </row>
    <row r="75" spans="1:28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0">
        <f>+'[1]10.PRECIO DEL VINO DE TRASLADO'!$Z545</f>
        <v>56831.268278961528</v>
      </c>
      <c r="L75" s="166">
        <f>+'[4]10.PRECIO DEL VINO DE TRASLADO'!$Z$557</f>
        <v>44600.602526724979</v>
      </c>
      <c r="M75" s="91">
        <f>+L75/K75-1</f>
        <v>-0.21521014966974161</v>
      </c>
      <c r="N75" s="2"/>
      <c r="O75" s="89" t="s">
        <v>10</v>
      </c>
      <c r="P75" s="166">
        <f>+AVERAGE('[1]10.PRECIO DEL VINO DE TRASLADO'!Z426:Z437)</f>
        <v>41442.131433975723</v>
      </c>
      <c r="Q75" s="160">
        <f>+(SUM(C75)+SUM(B76:B86))/12</f>
        <v>74538.424642324404</v>
      </c>
      <c r="R75" s="160">
        <f t="shared" ref="R75" si="225">+(SUM(D75)+SUM(C76:C86))/12</f>
        <v>93345.169560543305</v>
      </c>
      <c r="S75" s="160">
        <f t="shared" ref="S75" si="226">+(SUM(E75)+SUM(D76:D86))/12</f>
        <v>60558.066861541884</v>
      </c>
      <c r="T75" s="160">
        <f t="shared" ref="T75" si="227">+(SUM(F75)+SUM(E76:E86))/12</f>
        <v>34892.659257460698</v>
      </c>
      <c r="U75" s="160">
        <f t="shared" ref="U75" si="228">+(SUM(G75)+SUM(F76:F86))/12</f>
        <v>39963.216513585874</v>
      </c>
      <c r="V75" s="160">
        <f t="shared" ref="V75" si="229">+(SUM(H75)+SUM(G76:G86))/12</f>
        <v>64685.539087880279</v>
      </c>
      <c r="W75" s="160">
        <f>+(SUM(I75)+SUM(H76:H86))/12</f>
        <v>78819.127188592</v>
      </c>
      <c r="X75" s="160">
        <f>+(SUM(J75)+SUM(I76:I86))/12</f>
        <v>86834.097881482769</v>
      </c>
      <c r="Y75" s="168">
        <f>+(SUM(K75)+SUM(J76:J86))/12</f>
        <v>61884.582532505039</v>
      </c>
      <c r="Z75" s="168">
        <f>+(SUM(L75)+SUM(K76:K86))/12</f>
        <v>50471.539247434564</v>
      </c>
      <c r="AA75" s="117">
        <f>+Z75/Y75-1</f>
        <v>-0.18442466310693373</v>
      </c>
      <c r="AB75" s="113">
        <f>+POWER(Z75/U75,0.2)-1</f>
        <v>4.779717394434968E-2</v>
      </c>
    </row>
    <row r="76" spans="1:28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0">
        <f>+'[1]10.PRECIO DEL VINO DE TRASLADO'!$Z546</f>
        <v>57733.066135232912</v>
      </c>
      <c r="L76" s="166">
        <f>+'[4]10.PRECIO DEL VINO DE TRASLADO'!$Z$558</f>
        <v>46859.500151580847</v>
      </c>
      <c r="M76" s="91">
        <f>+L76/K76-1</f>
        <v>-0.18834208386199369</v>
      </c>
      <c r="N76" s="2"/>
      <c r="O76" s="89" t="s">
        <v>11</v>
      </c>
      <c r="P76" s="166">
        <f>+AVERAGE('[1]10.PRECIO DEL VINO DE TRASLADO'!Z427:Z438)</f>
        <v>41274.118495517672</v>
      </c>
      <c r="Q76" s="160">
        <f>+(SUM(C75:C76)+SUM(B77:B86))/12</f>
        <v>79472.660383528899</v>
      </c>
      <c r="R76" s="160">
        <f t="shared" ref="R76" si="230">+(SUM(D75:D76)+SUM(C77:C86))/12</f>
        <v>91593.146015198145</v>
      </c>
      <c r="S76" s="160">
        <f t="shared" ref="S76" si="231">+(SUM(E75:E76)+SUM(D77:D86))/12</f>
        <v>57735.520799865779</v>
      </c>
      <c r="T76" s="160">
        <f t="shared" ref="T76" si="232">+(SUM(F75:F76)+SUM(E77:E86))/12</f>
        <v>33775.20742512092</v>
      </c>
      <c r="U76" s="160">
        <f t="shared" ref="U76" si="233">+(SUM(G75:G76)+SUM(F77:F86))/12</f>
        <v>41422.977538164931</v>
      </c>
      <c r="V76" s="160">
        <f t="shared" ref="V76" si="234">+(SUM(H75:H76)+SUM(G77:G86))/12</f>
        <v>66231.950206197595</v>
      </c>
      <c r="W76" s="160">
        <f t="shared" ref="W76" si="235">+(SUM(I75:I76)+SUM(H77:H86))/12</f>
        <v>82008.35118548102</v>
      </c>
      <c r="X76" s="160">
        <f t="shared" ref="X76" si="236">+(SUM(J75:J76)+SUM(I77:I86))/12</f>
        <v>84065.051005343921</v>
      </c>
      <c r="Y76" s="168">
        <f t="shared" ref="Y76" si="237">+(SUM(K75:K76)+SUM(J77:J86))/12</f>
        <v>60707.762296658337</v>
      </c>
      <c r="Z76" s="168">
        <f>+(SUM(L76)+SUM(K77:K87))/12</f>
        <v>50139.588654357656</v>
      </c>
      <c r="AA76" s="117">
        <f>+Z76/Y76-1</f>
        <v>-0.17408274069891727</v>
      </c>
      <c r="AB76" s="113">
        <f>+POWER(Z76/U76,0.2)-1</f>
        <v>3.8933836155821133E-2</v>
      </c>
    </row>
    <row r="77" spans="1:28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0">
        <f>+'[1]10.PRECIO DEL VINO DE TRASLADO'!$Z547</f>
        <v>53214.090390918405</v>
      </c>
      <c r="L77" s="166">
        <f>+'[4]10.PRECIO DEL VINO DE TRASLADO'!$Z$559</f>
        <v>40523.761832892153</v>
      </c>
      <c r="M77" s="91">
        <f>+L77/K77-1</f>
        <v>-0.2384768482332642</v>
      </c>
      <c r="N77" s="2"/>
      <c r="O77" s="89" t="s">
        <v>0</v>
      </c>
      <c r="P77" s="166">
        <f>+AVERAGE('[1]10.PRECIO DEL VINO DE TRASLADO'!Z428:Z439)</f>
        <v>41827.516022172327</v>
      </c>
      <c r="Q77" s="160">
        <f>+(SUM(C75:C77)+SUM(B78:B86))/12</f>
        <v>83666.422395129513</v>
      </c>
      <c r="R77" s="160">
        <f t="shared" ref="R77" si="238">+(SUM(D75:D77)+SUM(C78:C86))/12</f>
        <v>89039.867352040543</v>
      </c>
      <c r="S77" s="160">
        <f>+(SUM(E75:E77)+SUM(D78:D86))/12</f>
        <v>55087.6728033041</v>
      </c>
      <c r="T77" s="160">
        <f>+(SUM(F75:F77)+SUM(E78:E86))/12</f>
        <v>33274.71210836876</v>
      </c>
      <c r="U77" s="160">
        <f>+(SUM(G75:G77)+SUM(F78:F86))/12</f>
        <v>44082.386751298909</v>
      </c>
      <c r="V77" s="160">
        <f>+(SUM(H75:H77)+SUM(G78:G86))/12</f>
        <v>66802.559233750275</v>
      </c>
      <c r="W77" s="160">
        <f t="shared" ref="W77" si="239">+(SUM(I75:I77)+SUM(H78:H86))/12</f>
        <v>83841.710565398549</v>
      </c>
      <c r="X77" s="160">
        <f t="shared" ref="X77" si="240">+(SUM(J75:J77)+SUM(I78:I86))/12</f>
        <v>82649.797710523431</v>
      </c>
      <c r="Y77" s="168">
        <f t="shared" ref="Y77" si="241">+(SUM(K75:K77)+SUM(J78:J86))/12</f>
        <v>58953.029458954501</v>
      </c>
      <c r="Z77" s="168">
        <f t="shared" ref="Z77" si="242">+(SUM(L75:L77)+SUM(K78:K86))/12</f>
        <v>48507.88136896136</v>
      </c>
      <c r="AA77" s="117">
        <f>+Z77/Y77-1</f>
        <v>-0.17717746120689992</v>
      </c>
      <c r="AB77" s="113">
        <f>+POWER(Z77/U77,0.2)-1</f>
        <v>1.9317408152306426E-2</v>
      </c>
    </row>
    <row r="78" spans="1:28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0">
        <f>+'[2]10.PRECIO DEL VINO DE TRASLADO'!Z548</f>
        <v>51692.969781494408</v>
      </c>
      <c r="L78" s="166">
        <f>+'[4]10.PRECIO DEL VINO DE TRASLADO'!$Z$560</f>
        <v>34464.980289299288</v>
      </c>
      <c r="M78" s="91">
        <f>+L78/K78-1</f>
        <v>-0.33327528994789102</v>
      </c>
      <c r="N78" s="2"/>
      <c r="O78" s="89" t="s">
        <v>1</v>
      </c>
      <c r="P78" s="166">
        <f>+AVERAGE('[1]10.PRECIO DEL VINO DE TRASLADO'!Z429:Z440)</f>
        <v>42795.618462863546</v>
      </c>
      <c r="Q78" s="160">
        <f>+(SUM(C75:C78)+SUM(B79:B86))/12</f>
        <v>86278.185948114304</v>
      </c>
      <c r="R78" s="160">
        <f t="shared" ref="R78" si="243">+(SUM(D75:D78)+SUM(C79:C86))/12</f>
        <v>87754.527370532902</v>
      </c>
      <c r="S78" s="160">
        <f>+(SUM(E75:E78)+SUM(D79:D86))/12</f>
        <v>52014.634829669907</v>
      </c>
      <c r="T78" s="160">
        <f>+(SUM(F75:F78)+SUM(E79:E86))/12</f>
        <v>33381.634520509317</v>
      </c>
      <c r="U78" s="160">
        <f>+(SUM(G75:G78)+SUM(F79:F86))/12</f>
        <v>47138.771274778286</v>
      </c>
      <c r="V78" s="160">
        <f>+(SUM(H75:H78)+SUM(G79:G86))/12</f>
        <v>67773.340162702792</v>
      </c>
      <c r="W78" s="160">
        <f t="shared" ref="W78" si="244">+(SUM(I75:I78)+SUM(H79:H86))/12</f>
        <v>86294.868866754157</v>
      </c>
      <c r="X78" s="160">
        <f t="shared" ref="X78" si="245">+(SUM(J75:J78)+SUM(I79:I86))/12</f>
        <v>78829.296414172321</v>
      </c>
      <c r="Y78" s="168">
        <f t="shared" ref="Y78" si="246">+(SUM(K75:K78)+SUM(J79:J86))/12</f>
        <v>57597.185948575119</v>
      </c>
      <c r="Z78" s="168">
        <f t="shared" ref="Z78" si="247">+(SUM(L75:L78)+SUM(K79:K86))/12</f>
        <v>47072.215577945091</v>
      </c>
      <c r="AA78" s="117">
        <f>+Z78/Y78-1</f>
        <v>-0.182734107531349</v>
      </c>
      <c r="AB78" s="113">
        <f>+POWER(Z78/U78,0.2)-1</f>
        <v>-2.8254159013862967E-4</v>
      </c>
    </row>
    <row r="79" spans="1:28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0">
        <f>+'[2]10.PRECIO DEL VINO DE TRASLADO'!Z549</f>
        <v>51146.159256850951</v>
      </c>
      <c r="L79" s="166"/>
      <c r="M79" s="91"/>
      <c r="N79" s="2"/>
      <c r="O79" s="89" t="s">
        <v>2</v>
      </c>
      <c r="P79" s="166">
        <f>+AVERAGE('[1]10.PRECIO DEL VINO DE TRASLADO'!Z430:Z441)</f>
        <v>44677.464111857123</v>
      </c>
      <c r="Q79" s="160">
        <f>+(SUM(C75:C79)+SUM(B80:B86))/12</f>
        <v>88496.729978697476</v>
      </c>
      <c r="R79" s="160">
        <f t="shared" ref="R79" si="248">+(SUM(D75:D79)+SUM(C80:C86))/12</f>
        <v>85707.884841805469</v>
      </c>
      <c r="S79" s="160">
        <f>+(SUM(E75:E79)+SUM(D80:D86))/12</f>
        <v>49195.416745912087</v>
      </c>
      <c r="T79" s="160">
        <f>+(SUM(F75:F79)+SUM(E80:E86))/12</f>
        <v>33758.707728871312</v>
      </c>
      <c r="U79" s="160">
        <f>+(SUM(G75:G79)+SUM(F80:F86))/12</f>
        <v>50470.898268870376</v>
      </c>
      <c r="V79" s="160">
        <f>+(SUM(H75:H79)+SUM(G80:G86))/12</f>
        <v>67590.493009432263</v>
      </c>
      <c r="W79" s="160">
        <f t="shared" ref="W79" si="249">+(SUM(I75:I79)+SUM(H80:H86))/12</f>
        <v>87881.235276884385</v>
      </c>
      <c r="X79" s="160">
        <f t="shared" ref="X79" si="250">+(SUM(J75:J79)+SUM(I80:I86))/12</f>
        <v>76569.813189753666</v>
      </c>
      <c r="Y79" s="168">
        <f t="shared" ref="Y79" si="251">+(SUM(K75:K79)+SUM(J80:J86))/12</f>
        <v>56422.307053926692</v>
      </c>
      <c r="Z79" s="168"/>
      <c r="AA79" s="117"/>
      <c r="AB79" s="113"/>
    </row>
    <row r="80" spans="1:28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0">
        <f>+'[1]10.PRECIO DEL VINO DE TRASLADO'!Z550</f>
        <v>40261.07</v>
      </c>
      <c r="L80" s="166"/>
      <c r="M80" s="91"/>
      <c r="N80" s="2"/>
      <c r="O80" s="89" t="s">
        <v>3</v>
      </c>
      <c r="P80" s="166">
        <f>+AVERAGE('[1]10.PRECIO DEL VINO DE TRASLADO'!Z431:Z442)</f>
        <v>46657.156834286296</v>
      </c>
      <c r="Q80" s="160">
        <f>+(SUM(C75:C80)+SUM(B81:B86))/12</f>
        <v>90572.700045876016</v>
      </c>
      <c r="R80" s="160">
        <f t="shared" ref="R80" si="252">+(SUM(D75:D80)+SUM(C81:C86))/12</f>
        <v>83639.064122836047</v>
      </c>
      <c r="S80" s="160">
        <f>+(SUM(E75:E80)+SUM(D81:D86))/12</f>
        <v>46745.885016962457</v>
      </c>
      <c r="T80" s="160">
        <f>+(SUM(F75:F80)+SUM(E81:E86))/12</f>
        <v>33715.837633351948</v>
      </c>
      <c r="U80" s="160">
        <f>+(SUM(G75:G80)+SUM(F81:F86))/12</f>
        <v>52987.908521111094</v>
      </c>
      <c r="V80" s="160">
        <f>+(SUM(H75:H80)+SUM(G81:G86))/12</f>
        <v>68790.094329296568</v>
      </c>
      <c r="W80" s="160">
        <f t="shared" ref="W80" si="253">+(SUM(I75:I80)+SUM(H81:H86))/12</f>
        <v>88104.542450809633</v>
      </c>
      <c r="X80" s="160">
        <f t="shared" ref="X80" si="254">+(SUM(J75:J80)+SUM(I81:I86))/12</f>
        <v>74913.044310386453</v>
      </c>
      <c r="Y80" s="162">
        <f t="shared" ref="Y80" si="255">+(SUM(K75:K80)+SUM(J81:J86))/12</f>
        <v>54297.34330404221</v>
      </c>
      <c r="Z80" s="162"/>
      <c r="AA80" s="78"/>
      <c r="AB80" s="7"/>
    </row>
    <row r="81" spans="1:28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0">
        <f>+'[4]10.PRECIO DEL VINO DE TRASLADO'!$Z$551</f>
        <v>50846.540731723995</v>
      </c>
      <c r="L81" s="166"/>
      <c r="M81" s="91"/>
      <c r="N81" s="2"/>
      <c r="O81" s="89" t="s">
        <v>4</v>
      </c>
      <c r="P81" s="166">
        <f>+AVERAGE('[1]10.PRECIO DEL VINO DE TRASLADO'!Z432:Z443)</f>
        <v>48860.539854476032</v>
      </c>
      <c r="Q81" s="160">
        <f>+(SUM(C75:C81)+SUM(B82:B86))/12</f>
        <v>92014.228637552311</v>
      </c>
      <c r="R81" s="160">
        <f t="shared" ref="R81" si="256">+(SUM(D75:D81)+SUM(C82:C86))/12</f>
        <v>81651.725958297204</v>
      </c>
      <c r="S81" s="160">
        <f>+(SUM(E75:E81)+SUM(D82:D86))/12</f>
        <v>44504.405578691127</v>
      </c>
      <c r="T81" s="160">
        <f>+(SUM(F75:F81)+SUM(E82:E86))/12</f>
        <v>33690.61780973334</v>
      </c>
      <c r="U81" s="160">
        <f>+(SUM(G75:G81)+SUM(F82:F86))/12</f>
        <v>55757.097575874628</v>
      </c>
      <c r="V81" s="160">
        <f>+(SUM(H75:H81)+SUM(G82:G86))/12</f>
        <v>69455.147162457302</v>
      </c>
      <c r="W81" s="160">
        <f t="shared" ref="W81" si="257">+(SUM(I75:I81)+SUM(H82:H86))/12</f>
        <v>89317.819183328698</v>
      </c>
      <c r="X81" s="160">
        <f t="shared" ref="X81" si="258">+(SUM(J75:J81)+SUM(I82:I86))/12</f>
        <v>72367.41724207002</v>
      </c>
      <c r="Y81" s="168">
        <f t="shared" ref="Y81" si="259">+(SUM(K75:K81)+SUM(J82:J86))/12</f>
        <v>53359.618012800143</v>
      </c>
      <c r="Z81" s="168"/>
      <c r="AA81" s="117"/>
      <c r="AB81" s="113"/>
    </row>
    <row r="82" spans="1:28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0">
        <f>+'[5]10.PRECIO DEL VINO DE TRASLADO'!$P$552</f>
        <v>42652.22</v>
      </c>
      <c r="L82" s="166"/>
      <c r="M82" s="91"/>
      <c r="N82" s="2"/>
      <c r="O82" s="89" t="s">
        <v>5</v>
      </c>
      <c r="P82" s="166">
        <f>+AVERAGE('[1]10.PRECIO DEL VINO DE TRASLADO'!Z433:Z444)</f>
        <v>51534.50026261765</v>
      </c>
      <c r="Q82" s="160">
        <f>+(SUM(C75:C82)+SUM(B83:B86))/12</f>
        <v>93624.559034134887</v>
      </c>
      <c r="R82" s="160">
        <f t="shared" ref="R82" si="260">+(SUM(D75:D82)+SUM(C83:C86))/12</f>
        <v>79188.21390126308</v>
      </c>
      <c r="S82" s="160">
        <f>+(SUM(E75:E82)+SUM(D83:D86))/12</f>
        <v>42376.138643018545</v>
      </c>
      <c r="T82" s="160">
        <f>+(SUM(F75:F82)+SUM(E83:E86))/12</f>
        <v>34240.276134326414</v>
      </c>
      <c r="U82" s="160">
        <f>+(SUM(G75:G82)+SUM(F83:F86))/12</f>
        <v>57897.622777853394</v>
      </c>
      <c r="V82" s="160">
        <f>+(SUM(H75:H82)+SUM(G83:G86))/12</f>
        <v>70585.570023179069</v>
      </c>
      <c r="W82" s="160">
        <f t="shared" ref="W82" si="261">+(SUM(I75:I82)+SUM(H83:H86))/12</f>
        <v>89522.739805696372</v>
      </c>
      <c r="X82" s="160">
        <f t="shared" ref="X82" si="262">+(SUM(J75:J82)+SUM(I83:I86))/12</f>
        <v>70539.091561054825</v>
      </c>
      <c r="Y82" s="168">
        <f t="shared" ref="Y82" si="263">+(SUM(K75:K82)+SUM(J83:J86))/12</f>
        <v>51731.368704430606</v>
      </c>
      <c r="Z82" s="168"/>
      <c r="AA82" s="117"/>
      <c r="AB82" s="113"/>
    </row>
    <row r="83" spans="1:28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0">
        <f>+'[5]10.PRECIO DEL VINO DE TRASLADO'!$Z$553</f>
        <v>48599.986726268988</v>
      </c>
      <c r="L83" s="166"/>
      <c r="M83" s="91"/>
      <c r="N83" s="2"/>
      <c r="O83" s="89" t="s">
        <v>6</v>
      </c>
      <c r="P83" s="166">
        <f>+AVERAGE('[1]10.PRECIO DEL VINO DE TRASLADO'!Z434:Z445)</f>
        <v>55169.155216061343</v>
      </c>
      <c r="Q83" s="160">
        <f>+(SUM(C75:C83)+SUM(B84:B86))/12</f>
        <v>94353.67371824685</v>
      </c>
      <c r="R83" s="160">
        <f t="shared" ref="R83" si="264">+(SUM(D75:D83)+SUM(C84:C86))/12</f>
        <v>76021.717502200729</v>
      </c>
      <c r="S83" s="160">
        <f>+(SUM(E75:E83)+SUM(D84:D86))/12</f>
        <v>40499.092232126444</v>
      </c>
      <c r="T83" s="160">
        <f>+(SUM(F75:F83)+SUM(E84:E86))/12</f>
        <v>35026.941155654247</v>
      </c>
      <c r="U83" s="160">
        <f>+(SUM(G75:G83)+SUM(F84:F86))/12</f>
        <v>59863.492182992959</v>
      </c>
      <c r="V83" s="160">
        <f>+(SUM(H75:H83)+SUM(G84:G86))/12</f>
        <v>71541.434822598923</v>
      </c>
      <c r="W83" s="160">
        <f t="shared" ref="W83" si="265">+(SUM(I75:I83)+SUM(H84:H86))/12</f>
        <v>90178.481420438402</v>
      </c>
      <c r="X83" s="160">
        <f t="shared" ref="X83" si="266">+(SUM(J75:J83)+SUM(I84:I86))/12</f>
        <v>68341.384949551473</v>
      </c>
      <c r="Y83" s="168">
        <f t="shared" ref="Y83" si="267">+(SUM(K75:K83)+SUM(J84:J86))/12</f>
        <v>51056.368933951388</v>
      </c>
      <c r="Z83" s="168"/>
      <c r="AA83" s="117"/>
      <c r="AB83" s="113"/>
    </row>
    <row r="84" spans="1:28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0">
        <f>+'[4]10.PRECIO DEL VINO DE TRASLADO'!$Z$554</f>
        <v>49405.253379999995</v>
      </c>
      <c r="L84" s="166"/>
      <c r="M84" s="91"/>
      <c r="N84" s="2"/>
      <c r="O84" s="89" t="s">
        <v>7</v>
      </c>
      <c r="P84" s="166">
        <f>+AVERAGE('[1]10.PRECIO DEL VINO DE TRASLADO'!Z435:Z446)</f>
        <v>58657.848443427596</v>
      </c>
      <c r="Q84" s="160">
        <f>+(SUM(C75:C84)+SUM(B85:B86))/12</f>
        <v>96190.848698308328</v>
      </c>
      <c r="R84" s="160">
        <f t="shared" ref="R84" si="268">+(SUM(D75:D84)+SUM(C85:C86))/12</f>
        <v>71591.72524638164</v>
      </c>
      <c r="S84" s="160">
        <f>+(SUM(E75:E84)+SUM(D85:D86))/12</f>
        <v>39353.293713038838</v>
      </c>
      <c r="T84" s="160">
        <f>+(SUM(F75:F84)+SUM(E85:E86))/12</f>
        <v>35536.869028931236</v>
      </c>
      <c r="U84" s="160">
        <f>+(SUM(G75:G84)+SUM(F85:F86))/12</f>
        <v>61765.565568045793</v>
      </c>
      <c r="V84" s="160">
        <f>+(SUM(H75:H84)+SUM(G85:G86))/12</f>
        <v>72022.186791578628</v>
      </c>
      <c r="W84" s="160">
        <f t="shared" ref="W84" si="269">+(SUM(I75:I84)+SUM(H85:H86))/12</f>
        <v>90214.089420707503</v>
      </c>
      <c r="X84" s="160">
        <f t="shared" ref="X84" si="270">+(SUM(J75:J84)+SUM(I85:I86))/12</f>
        <v>66941.81329882842</v>
      </c>
      <c r="Y84" s="168">
        <f t="shared" ref="Y84" si="271">+(SUM(K75:K84)+SUM(J85:J86))/12</f>
        <v>50476.780052931281</v>
      </c>
      <c r="Z84" s="168"/>
      <c r="AA84" s="117"/>
      <c r="AB84" s="113"/>
    </row>
    <row r="85" spans="1:28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0">
        <f>+'[4]10.PRECIO DEL VINO DE TRASLADO'!$Z$555</f>
        <v>57126.402040000001</v>
      </c>
      <c r="L85" s="166"/>
      <c r="M85" s="91"/>
      <c r="N85" s="2"/>
      <c r="O85" s="89" t="s">
        <v>8</v>
      </c>
      <c r="P85" s="166">
        <f>+AVERAGE('[1]10.PRECIO DEL VINO DE TRASLADO'!Z436:Z447)</f>
        <v>63906.807456350718</v>
      </c>
      <c r="Q85" s="160">
        <f>+(SUM(C75:C85)+SUM(B86))/12</f>
        <v>96512.681629148152</v>
      </c>
      <c r="R85" s="160">
        <f t="shared" ref="R85" si="272">+(SUM(D75:D85)+SUM(C86))/12</f>
        <v>67048.090151651151</v>
      </c>
      <c r="S85" s="160">
        <f>+(SUM(E75:E85)+SUM(D86))/12</f>
        <v>37840.418225300564</v>
      </c>
      <c r="T85" s="160">
        <f>+(SUM(F75:F85)+SUM(E86))/12</f>
        <v>36575.562883489343</v>
      </c>
      <c r="U85" s="160">
        <f>+(SUM(G75:G85)+SUM(F86))/12</f>
        <v>63147.65050059741</v>
      </c>
      <c r="V85" s="160">
        <f>+(SUM(H75:H85)+SUM(G86))/12</f>
        <v>73021.829051860303</v>
      </c>
      <c r="W85" s="160">
        <f t="shared" ref="W85" si="273">+(SUM(I75:I85)+SUM(H86))/12</f>
        <v>90081.14743340842</v>
      </c>
      <c r="X85" s="160">
        <f t="shared" ref="X85" si="274">+(SUM(J75:J85)+SUM(I86))/12</f>
        <v>65123.878776592697</v>
      </c>
      <c r="Y85" s="168">
        <f t="shared" ref="Y85" si="275">+(SUM(K75:K85)+SUM(J86))/12</f>
        <v>50922.722076277387</v>
      </c>
      <c r="Z85" s="168"/>
      <c r="AA85" s="117"/>
      <c r="AB85" s="113"/>
    </row>
    <row r="86" spans="1:28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0">
        <f>+'[5]10.PRECIO DEL VINO DE TRASLADO'!$Z$556</f>
        <v>58380.11</v>
      </c>
      <c r="L86" s="166"/>
      <c r="M86" s="91"/>
      <c r="N86" s="2"/>
      <c r="O86" s="89" t="s">
        <v>9</v>
      </c>
      <c r="P86" s="166">
        <f>+AVERAGE('[1]10.PRECIO DEL VINO DE TRASLADO'!Z437:Z448)</f>
        <v>69608.461292211941</v>
      </c>
      <c r="Q86" s="160">
        <f>+(SUM(C75:C86))/12</f>
        <v>94796.503462142791</v>
      </c>
      <c r="R86" s="160">
        <f t="shared" ref="R86" si="276">+(SUM(D75:D86))/12</f>
        <v>63579.936078363746</v>
      </c>
      <c r="S86" s="160">
        <f>+(SUM(E75:E86))/12</f>
        <v>36462.575790261493</v>
      </c>
      <c r="T86" s="160">
        <f>+(SUM(F75:F86))/12</f>
        <v>38151.049913339069</v>
      </c>
      <c r="U86" s="160">
        <f>+(SUM(G75:G86))/12</f>
        <v>63663.586111365854</v>
      </c>
      <c r="V86" s="160">
        <f>+(SUM(H75:H86))/12</f>
        <v>76200.770496983183</v>
      </c>
      <c r="W86" s="160">
        <f t="shared" ref="W86" si="277">+(SUM(I75:I86))/12</f>
        <v>88442.154012655155</v>
      </c>
      <c r="X86" s="160">
        <f t="shared" ref="X86" si="278">+(SUM(J75:J86))/12</f>
        <v>63370.182577382446</v>
      </c>
      <c r="Y86" s="168">
        <f t="shared" ref="Y86" si="279">+(SUM(K75:K86))/12</f>
        <v>51490.761393454268</v>
      </c>
      <c r="Z86" s="168"/>
      <c r="AA86" s="117"/>
      <c r="AB86" s="113"/>
    </row>
    <row r="87" spans="1:28" ht="25.5" x14ac:dyDescent="0.25">
      <c r="A87" s="92" t="s">
        <v>14</v>
      </c>
      <c r="B87" s="169">
        <f>AVERAGE(B75:B86)</f>
        <v>69608.461292211941</v>
      </c>
      <c r="C87" s="170">
        <f t="shared" ref="C87:H87" si="280">AVERAGE(C75:C86)</f>
        <v>94796.503462142791</v>
      </c>
      <c r="D87" s="170">
        <f t="shared" si="280"/>
        <v>63579.936078363746</v>
      </c>
      <c r="E87" s="170">
        <f t="shared" si="280"/>
        <v>36462.575790261493</v>
      </c>
      <c r="F87" s="170">
        <f t="shared" si="280"/>
        <v>38151.049913339069</v>
      </c>
      <c r="G87" s="170">
        <f t="shared" si="280"/>
        <v>63663.586111365854</v>
      </c>
      <c r="H87" s="170">
        <f t="shared" si="280"/>
        <v>76200.770496983183</v>
      </c>
      <c r="I87" s="170">
        <f t="shared" ref="I87:J87" si="281">AVERAGE(I75:I86)</f>
        <v>88442.154012655155</v>
      </c>
      <c r="J87" s="170">
        <f t="shared" si="281"/>
        <v>63370.182577382446</v>
      </c>
      <c r="K87" s="170">
        <f t="shared" ref="K87" si="282">AVERAGE(K75:K86)</f>
        <v>51490.761393454268</v>
      </c>
      <c r="L87" s="169"/>
      <c r="M87" s="174"/>
      <c r="N87" s="3"/>
      <c r="O87" s="92" t="s">
        <v>14</v>
      </c>
      <c r="P87" s="169">
        <f t="shared" ref="P87" si="283">+AVERAGE(P75:P86)</f>
        <v>50534.27649048483</v>
      </c>
      <c r="Q87" s="170">
        <f>+AVERAGE(Q75:Q86)</f>
        <v>89209.801547767012</v>
      </c>
      <c r="R87" s="170">
        <f t="shared" ref="R87:Y87" si="284">+AVERAGE(R75:R86)</f>
        <v>80846.755675092834</v>
      </c>
      <c r="S87" s="170">
        <f t="shared" si="284"/>
        <v>46864.426769974438</v>
      </c>
      <c r="T87" s="170">
        <f t="shared" si="284"/>
        <v>34668.339633263058</v>
      </c>
      <c r="U87" s="170">
        <f t="shared" si="284"/>
        <v>53180.09779871162</v>
      </c>
      <c r="V87" s="170">
        <f t="shared" si="284"/>
        <v>69558.409531493104</v>
      </c>
      <c r="W87" s="170">
        <f t="shared" si="284"/>
        <v>87058.855567512859</v>
      </c>
      <c r="X87" s="170">
        <f t="shared" si="284"/>
        <v>74212.072409761866</v>
      </c>
      <c r="Y87" s="172">
        <f t="shared" si="284"/>
        <v>54908.319147375565</v>
      </c>
      <c r="Z87" s="172">
        <f t="shared" ref="Z87" si="285">+AVERAGE(Z75:Z86)</f>
        <v>49047.80621217467</v>
      </c>
      <c r="AA87" s="119">
        <f>+Z87/Y87-1</f>
        <v>-0.10673269599586732</v>
      </c>
      <c r="AB87" s="173">
        <f>+POWER(Z87/U87,0.2)-1</f>
        <v>-1.6047596052072399E-2</v>
      </c>
    </row>
    <row r="88" spans="1:28" ht="26.25" thickBot="1" x14ac:dyDescent="0.3">
      <c r="A88" s="98" t="s">
        <v>12</v>
      </c>
      <c r="B88" s="110"/>
      <c r="C88" s="85">
        <f t="shared" ref="C88:K88" si="286">+C87/B87-1</f>
        <v>0.36185316701935166</v>
      </c>
      <c r="D88" s="85">
        <f t="shared" si="286"/>
        <v>-0.32930083118778164</v>
      </c>
      <c r="E88" s="85">
        <f t="shared" si="286"/>
        <v>-0.42650814015728922</v>
      </c>
      <c r="F88" s="85">
        <f t="shared" si="286"/>
        <v>4.6307044592514446E-2</v>
      </c>
      <c r="G88" s="85">
        <f t="shared" si="286"/>
        <v>0.66872435374594041</v>
      </c>
      <c r="H88" s="85">
        <f t="shared" si="286"/>
        <v>0.1969286550036029</v>
      </c>
      <c r="I88" s="85">
        <f t="shared" si="286"/>
        <v>0.16064645325543814</v>
      </c>
      <c r="J88" s="85">
        <f t="shared" si="286"/>
        <v>-0.28348440531745944</v>
      </c>
      <c r="K88" s="85">
        <f t="shared" si="286"/>
        <v>-0.18746073785446349</v>
      </c>
      <c r="L88" s="198"/>
      <c r="M88" s="101"/>
      <c r="N88" s="2"/>
      <c r="O88" s="98" t="s">
        <v>12</v>
      </c>
      <c r="P88" s="110"/>
      <c r="Q88" s="85">
        <f t="shared" ref="Q88:W88" si="287">+Q87/P87-1</f>
        <v>0.76533251771328814</v>
      </c>
      <c r="R88" s="85">
        <f t="shared" si="287"/>
        <v>-9.3745818593669039E-2</v>
      </c>
      <c r="S88" s="85">
        <f t="shared" si="287"/>
        <v>-0.42033014956947279</v>
      </c>
      <c r="T88" s="85">
        <f t="shared" si="287"/>
        <v>-0.26024189299431033</v>
      </c>
      <c r="U88" s="85">
        <f t="shared" si="287"/>
        <v>0.5339672554634598</v>
      </c>
      <c r="V88" s="85">
        <f t="shared" si="287"/>
        <v>0.30797821761768707</v>
      </c>
      <c r="W88" s="85">
        <f t="shared" si="287"/>
        <v>0.25159353346192148</v>
      </c>
      <c r="X88" s="85">
        <f t="shared" ref="X88" si="288">+X87/W87-1</f>
        <v>-0.1475643468318798</v>
      </c>
      <c r="Y88" s="100">
        <f t="shared" ref="Y88:Z88" si="289">+Y87/X87-1</f>
        <v>-0.26011607863206743</v>
      </c>
      <c r="Z88" s="100">
        <f t="shared" si="289"/>
        <v>-0.10673269599586732</v>
      </c>
      <c r="AA88" s="99"/>
      <c r="AB88" s="115"/>
    </row>
    <row r="89" spans="1:28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8" ht="15.75" thickBot="1" x14ac:dyDescent="0.3">
      <c r="A90" s="282" t="s">
        <v>295</v>
      </c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4"/>
      <c r="N90" s="2"/>
      <c r="O90" s="282" t="s">
        <v>285</v>
      </c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4"/>
    </row>
    <row r="91" spans="1:28" ht="51.75" thickBot="1" x14ac:dyDescent="0.3">
      <c r="A91" s="86"/>
      <c r="B91" s="102">
        <v>2016</v>
      </c>
      <c r="C91" s="82">
        <f>+B91+1</f>
        <v>2017</v>
      </c>
      <c r="D91" s="82">
        <f t="shared" ref="D91:G91" si="290">+C91+1</f>
        <v>2018</v>
      </c>
      <c r="E91" s="82">
        <f t="shared" si="290"/>
        <v>2019</v>
      </c>
      <c r="F91" s="82">
        <f t="shared" si="290"/>
        <v>2020</v>
      </c>
      <c r="G91" s="82">
        <f t="shared" si="290"/>
        <v>2021</v>
      </c>
      <c r="H91" s="82">
        <v>2022</v>
      </c>
      <c r="I91" s="82">
        <v>2023</v>
      </c>
      <c r="J91" s="82">
        <v>2024</v>
      </c>
      <c r="K91" s="82">
        <v>2025</v>
      </c>
      <c r="L91" s="102">
        <v>2026</v>
      </c>
      <c r="M91" s="88" t="s">
        <v>16</v>
      </c>
      <c r="N91" s="2"/>
      <c r="O91" s="86"/>
      <c r="P91" s="102">
        <v>2016</v>
      </c>
      <c r="Q91" s="82">
        <f>+P91+1</f>
        <v>2017</v>
      </c>
      <c r="R91" s="82">
        <f t="shared" ref="R91:T91" si="291">+Q91+1</f>
        <v>2018</v>
      </c>
      <c r="S91" s="82">
        <f t="shared" si="291"/>
        <v>2019</v>
      </c>
      <c r="T91" s="82">
        <f t="shared" si="291"/>
        <v>2020</v>
      </c>
      <c r="U91" s="82">
        <f t="shared" ref="U91" si="292">+T91+1</f>
        <v>2021</v>
      </c>
      <c r="V91" s="82">
        <v>2022</v>
      </c>
      <c r="W91" s="82">
        <v>2023</v>
      </c>
      <c r="X91" s="82">
        <v>2024</v>
      </c>
      <c r="Y91" s="103">
        <v>2025</v>
      </c>
      <c r="Z91" s="87">
        <v>2026</v>
      </c>
      <c r="AA91" s="116" t="s">
        <v>16</v>
      </c>
      <c r="AB91" s="112" t="s">
        <v>21</v>
      </c>
    </row>
    <row r="92" spans="1:28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0">
        <f>+'[1]10.PRECIO DEL VINO DE TRASLADO'!$AA545</f>
        <v>42567.137237771145</v>
      </c>
      <c r="L92" s="166">
        <f>+'[1]10.PRECIO DEL VINO DE TRASLADO'!$AA545</f>
        <v>42567.137237771145</v>
      </c>
      <c r="M92" s="91">
        <f>+L92/K92-1</f>
        <v>0</v>
      </c>
      <c r="N92" s="2"/>
      <c r="O92" s="89" t="s">
        <v>10</v>
      </c>
      <c r="P92" s="166">
        <f>+AVERAGE('[1]10.PRECIO DEL VINO DE TRASLADO'!AA426:AA437)</f>
        <v>26424.799483230847</v>
      </c>
      <c r="Q92" s="160">
        <f>+(SUM(C92)+SUM(B93:B103))/12</f>
        <v>43311.248058885387</v>
      </c>
      <c r="R92" s="160">
        <f t="shared" ref="R92" si="293">+(SUM(D92)+SUM(C93:C103))/12</f>
        <v>51476.77056283244</v>
      </c>
      <c r="S92" s="160">
        <f t="shared" ref="S92" si="294">+(SUM(E92)+SUM(D93:D103))/12</f>
        <v>44641.171253325658</v>
      </c>
      <c r="T92" s="160">
        <f t="shared" ref="T92" si="295">+(SUM(F92)+SUM(E93:E103))/12</f>
        <v>23936.66087132286</v>
      </c>
      <c r="U92" s="160">
        <f t="shared" ref="U92" si="296">+(SUM(G92)+SUM(F93:F103))/12</f>
        <v>35767.976111528318</v>
      </c>
      <c r="V92" s="160">
        <f t="shared" ref="V92" si="297">+(SUM(H92)+SUM(G93:G103))/12</f>
        <v>53909.295455474843</v>
      </c>
      <c r="W92" s="160">
        <f>+(SUM(I92)+SUM(H93:H103))/12</f>
        <v>68160.856237758388</v>
      </c>
      <c r="X92" s="160">
        <f>+(SUM(J92)+SUM(I93:I103))/12</f>
        <v>63729.889322126903</v>
      </c>
      <c r="Y92" s="167">
        <f>+(SUM(K92)+SUM(J93:J103))/12</f>
        <v>48668.013146065496</v>
      </c>
      <c r="Z92" s="168">
        <f>+(SUM(L92)+SUM(K93:K103))/12</f>
        <v>33763.130216640981</v>
      </c>
      <c r="AA92" s="117">
        <f>+Z92/Y92-1</f>
        <v>-0.30625624441850641</v>
      </c>
      <c r="AB92" s="113">
        <f>+POWER(Z92/U92,0.2)-1</f>
        <v>-1.1470424445092942E-2</v>
      </c>
    </row>
    <row r="93" spans="1:28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0">
        <f>+'[1]10.PRECIO DEL VINO DE TRASLADO'!$AA546</f>
        <v>45999.962924576481</v>
      </c>
      <c r="L93" s="166">
        <f>+'[4]10.PRECIO DEL VINO DE TRASLADO'!$AA$558</f>
        <v>26524.435680144616</v>
      </c>
      <c r="M93" s="91">
        <f>+L93/K93-1</f>
        <v>-0.42338136829294359</v>
      </c>
      <c r="N93" s="2"/>
      <c r="O93" s="89" t="s">
        <v>11</v>
      </c>
      <c r="P93" s="166">
        <f>+AVERAGE('[1]10.PRECIO DEL VINO DE TRASLADO'!AA427:AA438)</f>
        <v>26206.708903024875</v>
      </c>
      <c r="Q93" s="160">
        <f>+(SUM(C92:C93)+SUM(B94:B103))/12</f>
        <v>43737.072074944947</v>
      </c>
      <c r="R93" s="160">
        <f t="shared" ref="R93" si="298">+(SUM(D92:D93)+SUM(C94:C103))/12</f>
        <v>53041.658257863251</v>
      </c>
      <c r="S93" s="160">
        <f t="shared" ref="S93" si="299">+(SUM(E92:E93)+SUM(D94:D103))/12</f>
        <v>42157.030526294118</v>
      </c>
      <c r="T93" s="160">
        <f t="shared" ref="T93" si="300">+(SUM(F92:F93)+SUM(E94:E103))/12</f>
        <v>23879.831738290344</v>
      </c>
      <c r="U93" s="160">
        <f t="shared" ref="U93" si="301">+(SUM(G92:G93)+SUM(F94:F103))/12</f>
        <v>37771.072378876714</v>
      </c>
      <c r="V93" s="160">
        <f t="shared" ref="V93" si="302">+(SUM(H92:H93)+SUM(G94:G103))/12</f>
        <v>55892.166758132364</v>
      </c>
      <c r="W93" s="160">
        <f t="shared" ref="W93" si="303">+(SUM(I92:I93)+SUM(H94:H103))/12</f>
        <v>67598.979679264477</v>
      </c>
      <c r="X93" s="160">
        <f t="shared" ref="X93" si="304">+(SUM(J92:J93)+SUM(I94:I103))/12</f>
        <v>63510.625910551018</v>
      </c>
      <c r="Y93" s="167">
        <f t="shared" ref="Y93" si="305">+(SUM(K92:K93)+SUM(J94:J103))/12</f>
        <v>47580.902516518312</v>
      </c>
      <c r="Z93" s="168">
        <f>+(SUM(L93)+SUM(K94:K104))/12</f>
        <v>31406.502361177485</v>
      </c>
      <c r="AA93" s="117">
        <f>+Z93/Y93-1</f>
        <v>-0.33993470699143802</v>
      </c>
      <c r="AB93" s="113">
        <f>+POWER(Z93/U93,0.2)-1</f>
        <v>-3.6233000283393491E-2</v>
      </c>
    </row>
    <row r="94" spans="1:28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0">
        <f>+'[1]10.PRECIO DEL VINO DE TRASLADO'!$AA547</f>
        <v>34709.318449882478</v>
      </c>
      <c r="L94" s="166">
        <f>+'[4]10.PRECIO DEL VINO DE TRASLADO'!$AA$559</f>
        <v>26487.850077058731</v>
      </c>
      <c r="M94" s="91">
        <f>+L94/K94-1</f>
        <v>-0.23686631544479619</v>
      </c>
      <c r="N94" s="2"/>
      <c r="O94" s="89" t="s">
        <v>0</v>
      </c>
      <c r="P94" s="166">
        <f>+AVERAGE('[1]10.PRECIO DEL VINO DE TRASLADO'!AA428:AA439)</f>
        <v>26192.5089077663</v>
      </c>
      <c r="Q94" s="160">
        <f>+(SUM(C92:C94)+SUM(B95:B103))/12</f>
        <v>45171.571375798936</v>
      </c>
      <c r="R94" s="160">
        <f t="shared" ref="R94" si="306">+(SUM(D92:D94)+SUM(C95:C103))/12</f>
        <v>53787.599680126332</v>
      </c>
      <c r="S94" s="160">
        <f>+(SUM(E92:E94)+SUM(D95:D103))/12</f>
        <v>39617.054486567409</v>
      </c>
      <c r="T94" s="160">
        <f>+(SUM(F92:F94)+SUM(E95:E103))/12</f>
        <v>24148.414313095564</v>
      </c>
      <c r="U94" s="160">
        <f>+(SUM(G92:G94)+SUM(F95:F103))/12</f>
        <v>39460.179546914551</v>
      </c>
      <c r="V94" s="160">
        <f>+(SUM(H92:H94)+SUM(G95:G103))/12</f>
        <v>57932.896707623964</v>
      </c>
      <c r="W94" s="160">
        <f t="shared" ref="W94" si="307">+(SUM(I92:I94)+SUM(H95:H103))/12</f>
        <v>67519.44266198526</v>
      </c>
      <c r="X94" s="160">
        <f t="shared" ref="X94" si="308">+(SUM(J92:J94)+SUM(I95:I103))/12</f>
        <v>63747.80653268539</v>
      </c>
      <c r="Y94" s="167">
        <f t="shared" ref="Y94" si="309">+(SUM(K92:K94)+SUM(J95:J103))/12</f>
        <v>44473.311231432766</v>
      </c>
      <c r="Z94" s="168">
        <f t="shared" ref="Z94" si="310">+(SUM(L92:L94)+SUM(K95:K103))/12</f>
        <v>31455.047248536353</v>
      </c>
      <c r="AA94" s="117">
        <f>+Z94/Y94-1</f>
        <v>-0.29272081665228888</v>
      </c>
      <c r="AB94" s="113">
        <f>+POWER(Z94/U94,0.2)-1</f>
        <v>-4.433373217665848E-2</v>
      </c>
    </row>
    <row r="95" spans="1:28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0">
        <f>+'[2]10.PRECIO DEL VINO DE TRASLADO'!AA548</f>
        <v>35820.056817145494</v>
      </c>
      <c r="L95" s="166">
        <f>+'[4]10.PRECIO DEL VINO DE TRASLADO'!$AA$560</f>
        <v>23650.514735067685</v>
      </c>
      <c r="M95" s="91">
        <f>+L95/K95-1</f>
        <v>-0.33974100443784838</v>
      </c>
      <c r="N95" s="2"/>
      <c r="O95" s="89" t="s">
        <v>1</v>
      </c>
      <c r="P95" s="166">
        <f>+AVERAGE('[1]10.PRECIO DEL VINO DE TRASLADO'!AA429:AA440)</f>
        <v>26193.473881968002</v>
      </c>
      <c r="Q95" s="160">
        <f>+(SUM(C92:C95)+SUM(B96:B103))/12</f>
        <v>47400.118153158597</v>
      </c>
      <c r="R95" s="160">
        <f t="shared" ref="R95" si="311">+(SUM(D92:D95)+SUM(C96:C103))/12</f>
        <v>53802.652413235955</v>
      </c>
      <c r="S95" s="160">
        <f>+(SUM(E92:E95)+SUM(D96:D103))/12</f>
        <v>37656.91318089531</v>
      </c>
      <c r="T95" s="160">
        <f>+(SUM(F92:F95)+SUM(E96:E103))/12</f>
        <v>25081.023681533174</v>
      </c>
      <c r="U95" s="160">
        <f>+(SUM(G92:G95)+SUM(F96:F103))/12</f>
        <v>42057.168111438783</v>
      </c>
      <c r="V95" s="160">
        <f>+(SUM(H92:H95)+SUM(G96:G103))/12</f>
        <v>59686.522716995016</v>
      </c>
      <c r="W95" s="160">
        <f t="shared" ref="W95" si="312">+(SUM(I92:I95)+SUM(H96:H103))/12</f>
        <v>66671.373046640438</v>
      </c>
      <c r="X95" s="160">
        <f t="shared" ref="X95" si="313">+(SUM(J92:J95)+SUM(I96:I103))/12</f>
        <v>62745.998398332711</v>
      </c>
      <c r="Y95" s="167">
        <f t="shared" ref="Y95" si="314">+(SUM(K92:K95)+SUM(J96:J103))/12</f>
        <v>41686.441865436609</v>
      </c>
      <c r="Z95" s="168">
        <f t="shared" ref="Z95" si="315">+(SUM(L92:L95)+SUM(K96:K103))/12</f>
        <v>30440.918741696532</v>
      </c>
      <c r="AA95" s="117">
        <f>+Z95/Y95-1</f>
        <v>-0.26976452344003132</v>
      </c>
      <c r="AB95" s="113">
        <f>+POWER(Z95/U95,0.2)-1</f>
        <v>-6.260302896252623E-2</v>
      </c>
    </row>
    <row r="96" spans="1:28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0">
        <f>+'[2]10.PRECIO DEL VINO DE TRASLADO'!AA549</f>
        <v>42270.226771494024</v>
      </c>
      <c r="L96" s="166"/>
      <c r="M96" s="91"/>
      <c r="N96" s="2"/>
      <c r="O96" s="89" t="s">
        <v>2</v>
      </c>
      <c r="P96" s="166">
        <f>+AVERAGE('[1]10.PRECIO DEL VINO DE TRASLADO'!AA430:AA441)</f>
        <v>27404.527045589824</v>
      </c>
      <c r="Q96" s="160">
        <f>+(SUM(C92:C96)+SUM(B97:B103))/12</f>
        <v>46731.480626649711</v>
      </c>
      <c r="R96" s="160">
        <f t="shared" ref="R96" si="316">+(SUM(D92:D96)+SUM(C97:C103))/12</f>
        <v>54601.416370616498</v>
      </c>
      <c r="S96" s="160">
        <f>+(SUM(E92:E96)+SUM(D97:D103))/12</f>
        <v>36106.896700218298</v>
      </c>
      <c r="T96" s="160">
        <f>+(SUM(F92:F96)+SUM(E97:E103))/12</f>
        <v>26012.616002912157</v>
      </c>
      <c r="U96" s="160">
        <f>+(SUM(G92:G96)+SUM(F97:F103))/12</f>
        <v>43461.97845832134</v>
      </c>
      <c r="V96" s="160">
        <f>+(SUM(H92:H96)+SUM(G97:G103))/12</f>
        <v>62351.866662871296</v>
      </c>
      <c r="W96" s="160">
        <f t="shared" ref="W96" si="317">+(SUM(I92:I96)+SUM(H97:H103))/12</f>
        <v>67235.730137895298</v>
      </c>
      <c r="X96" s="160">
        <f t="shared" ref="X96" si="318">+(SUM(J92:J96)+SUM(I97:I103))/12</f>
        <v>58488.630855900446</v>
      </c>
      <c r="Y96" s="167">
        <f t="shared" ref="Y96" si="319">+(SUM(K92:K96)+SUM(J97:J103))/12</f>
        <v>41684.13373965567</v>
      </c>
      <c r="Z96" s="168"/>
      <c r="AA96" s="117"/>
      <c r="AB96" s="113"/>
    </row>
    <row r="97" spans="1:28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0">
        <f>+'[1]10.PRECIO DEL VINO DE TRASLADO'!AA550</f>
        <v>33353.674245351278</v>
      </c>
      <c r="L97" s="166"/>
      <c r="M97" s="91"/>
      <c r="N97" s="2"/>
      <c r="O97" s="89" t="s">
        <v>3</v>
      </c>
      <c r="P97" s="166">
        <f>+AVERAGE('[1]10.PRECIO DEL VINO DE TRASLADO'!AA431:AA442)</f>
        <v>29322.96691535733</v>
      </c>
      <c r="Q97" s="160">
        <f>+(SUM(C92:C97)+SUM(B98:B103))/12</f>
        <v>46730.743280932489</v>
      </c>
      <c r="R97" s="160">
        <f t="shared" ref="R97" si="320">+(SUM(D92:D97)+SUM(C98:C103))/12</f>
        <v>55601.167855449392</v>
      </c>
      <c r="S97" s="160">
        <f>+(SUM(E92:E97)+SUM(D98:D103))/12</f>
        <v>32291.831905111379</v>
      </c>
      <c r="T97" s="160">
        <f>+(SUM(F92:F97)+SUM(E98:E103))/12</f>
        <v>26572.571994481084</v>
      </c>
      <c r="U97" s="160">
        <f>+(SUM(G92:G97)+SUM(F98:F103))/12</f>
        <v>45536.670533496297</v>
      </c>
      <c r="V97" s="160">
        <f>+(SUM(H92:H97)+SUM(G98:G103))/12</f>
        <v>62943.832495053241</v>
      </c>
      <c r="W97" s="160">
        <f t="shared" ref="W97" si="321">+(SUM(I92:I97)+SUM(H98:H103))/12</f>
        <v>67509.956007848072</v>
      </c>
      <c r="X97" s="160">
        <f t="shared" ref="X97" si="322">+(SUM(J92:J97)+SUM(I98:I103))/12</f>
        <v>56115.594695711879</v>
      </c>
      <c r="Y97" s="161">
        <f t="shared" ref="Y97" si="323">+(SUM(K92:K97)+SUM(J98:J103))/12</f>
        <v>41040.717851921298</v>
      </c>
      <c r="Z97" s="162"/>
      <c r="AA97" s="78"/>
      <c r="AB97" s="7"/>
    </row>
    <row r="98" spans="1:28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0">
        <f>+'[4]10.PRECIO DEL VINO DE TRASLADO'!$AA$551</f>
        <v>32265.110479147959</v>
      </c>
      <c r="L98" s="166"/>
      <c r="M98" s="91"/>
      <c r="N98" s="2"/>
      <c r="O98" s="89" t="s">
        <v>4</v>
      </c>
      <c r="P98" s="166">
        <f>+AVERAGE('[1]10.PRECIO DEL VINO DE TRASLADO'!AA432:AA443)</f>
        <v>31649.334969670326</v>
      </c>
      <c r="Q98" s="160">
        <f>+(SUM(C92:C98)+SUM(B99:B103))/12</f>
        <v>46845.554381905975</v>
      </c>
      <c r="R98" s="160">
        <f t="shared" ref="R98" si="324">+(SUM(D92:D98)+SUM(C99:C103))/12</f>
        <v>54310.359305803802</v>
      </c>
      <c r="S98" s="160">
        <f>+(SUM(E92:E98)+SUM(D99:D103))/12</f>
        <v>31112.241583720373</v>
      </c>
      <c r="T98" s="160">
        <f>+(SUM(F92:F98)+SUM(E99:E103))/12</f>
        <v>27288.15858291171</v>
      </c>
      <c r="U98" s="160">
        <f>+(SUM(G92:G98)+SUM(F99:F103))/12</f>
        <v>47920.190036436885</v>
      </c>
      <c r="V98" s="160">
        <f>+(SUM(H92:H98)+SUM(G99:G103))/12</f>
        <v>63548.865973447304</v>
      </c>
      <c r="W98" s="160">
        <f t="shared" ref="W98" si="325">+(SUM(I92:I98)+SUM(H99:H103))/12</f>
        <v>67565.205996044795</v>
      </c>
      <c r="X98" s="160">
        <f t="shared" ref="X98" si="326">+(SUM(J92:J98)+SUM(I99:I103))/12</f>
        <v>54604.875970184359</v>
      </c>
      <c r="Y98" s="167">
        <f t="shared" ref="Y98" si="327">+(SUM(K92:K98)+SUM(J99:J103))/12</f>
        <v>39364.510595205727</v>
      </c>
      <c r="Z98" s="168"/>
      <c r="AA98" s="117"/>
      <c r="AB98" s="113"/>
    </row>
    <row r="99" spans="1:28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0">
        <f>+'[5]10.PRECIO DEL VINO DE TRASLADO'!$Q$552</f>
        <v>33206.550000000003</v>
      </c>
      <c r="L99" s="166"/>
      <c r="M99" s="91"/>
      <c r="N99" s="2"/>
      <c r="O99" s="89" t="s">
        <v>5</v>
      </c>
      <c r="P99" s="166">
        <f>+AVERAGE('[1]10.PRECIO DEL VINO DE TRASLADO'!AA433:AA444)</f>
        <v>33082.68768663759</v>
      </c>
      <c r="Q99" s="160">
        <f>+(SUM(C92:C99)+SUM(B100:B103))/12</f>
        <v>48826.511845713772</v>
      </c>
      <c r="R99" s="160">
        <f t="shared" ref="R99" si="328">+(SUM(D92:D99)+SUM(C100:C103))/12</f>
        <v>53072.119225719733</v>
      </c>
      <c r="S99" s="160">
        <f>+(SUM(E92:E99)+SUM(D100:D103))/12</f>
        <v>28898.866917851603</v>
      </c>
      <c r="T99" s="160">
        <f>+(SUM(F92:F99)+SUM(E100:E103))/12</f>
        <v>28336.446242486301</v>
      </c>
      <c r="U99" s="160">
        <f>+(SUM(G92:G99)+SUM(F100:F103))/12</f>
        <v>49651.550969843869</v>
      </c>
      <c r="V99" s="160">
        <f>+(SUM(H92:H99)+SUM(G100:G103))/12</f>
        <v>63321.239683327811</v>
      </c>
      <c r="W99" s="160">
        <f t="shared" ref="W99" si="329">+(SUM(I92:I99)+SUM(H100:H103))/12</f>
        <v>68121.092192959171</v>
      </c>
      <c r="X99" s="160">
        <f t="shared" ref="X99" si="330">+(SUM(J92:J99)+SUM(I100:I103))/12</f>
        <v>53151.23388547526</v>
      </c>
      <c r="Y99" s="167">
        <f t="shared" ref="Y99" si="331">+(SUM(K92:K99)+SUM(J100:J103))/12</f>
        <v>38447.074699036573</v>
      </c>
      <c r="Z99" s="168"/>
      <c r="AA99" s="117"/>
      <c r="AB99" s="113"/>
    </row>
    <row r="100" spans="1:28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0">
        <f>+'[5]10.PRECIO DEL VINO DE TRASLADO'!$AA$553</f>
        <v>38911.010197322998</v>
      </c>
      <c r="L100" s="166"/>
      <c r="M100" s="91"/>
      <c r="N100" s="2"/>
      <c r="O100" s="89" t="s">
        <v>6</v>
      </c>
      <c r="P100" s="166">
        <f>+AVERAGE('[1]10.PRECIO DEL VINO DE TRASLADO'!AA434:AA445)</f>
        <v>34212.877214074215</v>
      </c>
      <c r="Q100" s="160">
        <f>+(SUM(C92:C100)+SUM(B101:B103))/12</f>
        <v>50383.835558045212</v>
      </c>
      <c r="R100" s="160">
        <f t="shared" ref="R100" si="332">+(SUM(D92:D100)+SUM(C101:C103))/12</f>
        <v>52279.360040183645</v>
      </c>
      <c r="S100" s="160">
        <f>+(SUM(E92:E100)+SUM(D101:D103))/12</f>
        <v>27253.305622994463</v>
      </c>
      <c r="T100" s="160">
        <f>+(SUM(F92:F100)+SUM(E101:E103))/12</f>
        <v>29173.000188748385</v>
      </c>
      <c r="U100" s="160">
        <f>+(SUM(G92:G100)+SUM(F101:F103))/12</f>
        <v>51358.758045905386</v>
      </c>
      <c r="V100" s="160">
        <f>+(SUM(H92:H100)+SUM(G101:G103))/12</f>
        <v>63914.499323585595</v>
      </c>
      <c r="W100" s="160">
        <f t="shared" ref="W100" si="333">+(SUM(I92:I100)+SUM(H101:H103))/12</f>
        <v>67718.234067381592</v>
      </c>
      <c r="X100" s="160">
        <f t="shared" ref="X100" si="334">+(SUM(J92:J100)+SUM(I101:I103))/12</f>
        <v>51668.265471039274</v>
      </c>
      <c r="Y100" s="167">
        <f t="shared" ref="Y100" si="335">+(SUM(K92:K100)+SUM(J101:J103))/12</f>
        <v>38478.001485235145</v>
      </c>
      <c r="Z100" s="168"/>
      <c r="AA100" s="117"/>
      <c r="AB100" s="113"/>
    </row>
    <row r="101" spans="1:28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0">
        <f>+'[4]10.PRECIO DEL VINO DE TRASLADO'!$AA$554</f>
        <v>31426.191556999991</v>
      </c>
      <c r="L101" s="166"/>
      <c r="M101" s="91"/>
      <c r="N101" s="2"/>
      <c r="O101" s="89" t="s">
        <v>7</v>
      </c>
      <c r="P101" s="166">
        <f>+AVERAGE('[1]10.PRECIO DEL VINO DE TRASLADO'!AA435:AA446)</f>
        <v>35033.794254865017</v>
      </c>
      <c r="Q101" s="160">
        <f>+(SUM(C92:C101)+SUM(B102:B103))/12</f>
        <v>51545.346628166182</v>
      </c>
      <c r="R101" s="160">
        <f t="shared" ref="R101" si="336">+(SUM(D92:D101)+SUM(C102:C103))/12</f>
        <v>51211.370791565329</v>
      </c>
      <c r="S101" s="160">
        <f>+(SUM(E92:E101)+SUM(D102:D103))/12</f>
        <v>25887.43115602195</v>
      </c>
      <c r="T101" s="160">
        <f>+(SUM(F92:F101)+SUM(E102:E103))/12</f>
        <v>30498.512655867908</v>
      </c>
      <c r="U101" s="160">
        <f>+(SUM(G92:G101)+SUM(F102:F103))/12</f>
        <v>51577.920214403981</v>
      </c>
      <c r="V101" s="160">
        <f>+(SUM(H92:H101)+SUM(G102:G103))/12</f>
        <v>66053.086981811284</v>
      </c>
      <c r="W101" s="160">
        <f t="shared" ref="W101" si="337">+(SUM(I92:I101)+SUM(H102:H103))/12</f>
        <v>66283.810132044091</v>
      </c>
      <c r="X101" s="160">
        <f t="shared" ref="X101" si="338">+(SUM(J92:J101)+SUM(I102:I103))/12</f>
        <v>51192.790190596083</v>
      </c>
      <c r="Y101" s="167">
        <f t="shared" ref="Y101" si="339">+(SUM(K92:K101)+SUM(J102:J103))/12</f>
        <v>37470.314076257768</v>
      </c>
      <c r="Z101" s="168"/>
      <c r="AA101" s="117"/>
      <c r="AB101" s="113"/>
    </row>
    <row r="102" spans="1:28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0">
        <f>+'[4]10.PRECIO DEL VINO DE TRASLADO'!$AA$555</f>
        <v>34628.323919999995</v>
      </c>
      <c r="L102" s="166"/>
      <c r="M102" s="91"/>
      <c r="N102" s="2"/>
      <c r="O102" s="89" t="s">
        <v>8</v>
      </c>
      <c r="P102" s="166">
        <f>+AVERAGE('[1]10.PRECIO DEL VINO DE TRASLADO'!AA436:AA447)</f>
        <v>37443.069031081446</v>
      </c>
      <c r="Q102" s="160">
        <f>+(SUM(C92:C102)+SUM(B103))/12</f>
        <v>51856.211678721738</v>
      </c>
      <c r="R102" s="160">
        <f t="shared" ref="R102" si="340">+(SUM(D92:D102)+SUM(C103))/12</f>
        <v>49491.784457567112</v>
      </c>
      <c r="S102" s="160">
        <f>+(SUM(E92:E102)+SUM(D103))/12</f>
        <v>24738.442816984156</v>
      </c>
      <c r="T102" s="160">
        <f>+(SUM(F92:F102)+SUM(E103))/12</f>
        <v>31883.387470078451</v>
      </c>
      <c r="U102" s="160">
        <f>+(SUM(G92:G102)+SUM(F103))/12</f>
        <v>52355.628855632414</v>
      </c>
      <c r="V102" s="160">
        <f>+(SUM(H92:H102)+SUM(G103))/12</f>
        <v>67122.936550230792</v>
      </c>
      <c r="W102" s="160">
        <f t="shared" ref="W102" si="341">+(SUM(I92:I102)+SUM(H103))/12</f>
        <v>65634.990112652318</v>
      </c>
      <c r="X102" s="160">
        <f t="shared" ref="X102" si="342">+(SUM(J92:J102)+SUM(I103))/12</f>
        <v>50398.557286735682</v>
      </c>
      <c r="Y102" s="167">
        <f t="shared" ref="Y102" si="343">+(SUM(K92:K102)+SUM(J103))/12</f>
        <v>36690.118566727338</v>
      </c>
      <c r="Z102" s="168"/>
      <c r="AA102" s="117"/>
      <c r="AB102" s="113"/>
    </row>
    <row r="103" spans="1:28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0">
        <f>+'[5]10.PRECIO DEL VINO DE TRASLADO'!$AA$556</f>
        <v>0</v>
      </c>
      <c r="L103" s="166"/>
      <c r="M103" s="91"/>
      <c r="N103" s="2"/>
      <c r="O103" s="89" t="s">
        <v>9</v>
      </c>
      <c r="P103" s="166">
        <f>+AVERAGE('[1]10.PRECIO DEL VINO DE TRASLADO'!AA437:AA448)</f>
        <v>40509.799932171365</v>
      </c>
      <c r="Q103" s="160">
        <f>+(SUM(C92:C103))/12</f>
        <v>51476.736710155725</v>
      </c>
      <c r="R103" s="160">
        <f t="shared" ref="R103" si="344">+(SUM(D92:D103))/12</f>
        <v>47332.789907186845</v>
      </c>
      <c r="S103" s="160">
        <f>+(SUM(E92:E103))/12</f>
        <v>24301.811439568497</v>
      </c>
      <c r="T103" s="160">
        <f>+(SUM(F92:F103))/12</f>
        <v>33425.000643134794</v>
      </c>
      <c r="U103" s="160">
        <f>+(SUM(G92:G103))/12</f>
        <v>52875.197370878079</v>
      </c>
      <c r="V103" s="160">
        <f>+(SUM(H92:H103))/12</f>
        <v>68471.507278043355</v>
      </c>
      <c r="W103" s="160">
        <f t="shared" ref="W103" si="345">+(SUM(I92:I103))/12</f>
        <v>65201.755883405101</v>
      </c>
      <c r="X103" s="160">
        <f t="shared" ref="X103" si="346">+(SUM(J92:J103))/12</f>
        <v>48421.028301380044</v>
      </c>
      <c r="Y103" s="167">
        <f t="shared" ref="Y103" si="347">+(SUM(K92:K103))/12</f>
        <v>33763.130216640988</v>
      </c>
      <c r="Z103" s="168"/>
      <c r="AA103" s="117"/>
      <c r="AB103" s="113"/>
    </row>
    <row r="104" spans="1:28" ht="25.5" x14ac:dyDescent="0.25">
      <c r="A104" s="92" t="s">
        <v>13</v>
      </c>
      <c r="B104" s="169">
        <f>AVERAGE(B92:B103)</f>
        <v>40509.799932171365</v>
      </c>
      <c r="C104" s="170">
        <f t="shared" ref="C104:I104" si="348">AVERAGE(C92:C103)</f>
        <v>51476.736710155725</v>
      </c>
      <c r="D104" s="170">
        <f t="shared" si="348"/>
        <v>47332.789907186845</v>
      </c>
      <c r="E104" s="170">
        <f t="shared" si="348"/>
        <v>24301.811439568497</v>
      </c>
      <c r="F104" s="170">
        <f t="shared" si="348"/>
        <v>33425.000643134794</v>
      </c>
      <c r="G104" s="170">
        <f t="shared" si="348"/>
        <v>52875.197370878079</v>
      </c>
      <c r="H104" s="170">
        <f t="shared" si="348"/>
        <v>68471.507278043355</v>
      </c>
      <c r="I104" s="170">
        <f t="shared" si="348"/>
        <v>65201.755883405101</v>
      </c>
      <c r="J104" s="170">
        <f t="shared" ref="J104:K104" si="349">AVERAGE(J92:J103)</f>
        <v>48421.028301380044</v>
      </c>
      <c r="K104" s="170">
        <f t="shared" si="349"/>
        <v>33763.130216640988</v>
      </c>
      <c r="L104" s="169"/>
      <c r="M104" s="174"/>
      <c r="N104" s="3"/>
      <c r="O104" s="92" t="s">
        <v>14</v>
      </c>
      <c r="P104" s="169">
        <f t="shared" ref="P104" si="350">+AVERAGE(P92:P103)</f>
        <v>31139.712352119765</v>
      </c>
      <c r="Q104" s="170">
        <f>+AVERAGE(Q92:Q103)</f>
        <v>47834.70253108989</v>
      </c>
      <c r="R104" s="170">
        <f t="shared" ref="R104:Y104" si="351">+AVERAGE(R92:R103)</f>
        <v>52500.754072345859</v>
      </c>
      <c r="S104" s="170">
        <f t="shared" si="351"/>
        <v>32888.583132462758</v>
      </c>
      <c r="T104" s="170">
        <f t="shared" si="351"/>
        <v>27519.635365405225</v>
      </c>
      <c r="U104" s="170">
        <f t="shared" si="351"/>
        <v>45816.190886139717</v>
      </c>
      <c r="V104" s="170">
        <f t="shared" si="351"/>
        <v>62095.72638221641</v>
      </c>
      <c r="W104" s="170">
        <f t="shared" si="351"/>
        <v>67101.785512989925</v>
      </c>
      <c r="X104" s="170">
        <f t="shared" si="351"/>
        <v>56481.274735059909</v>
      </c>
      <c r="Y104" s="171">
        <f t="shared" si="351"/>
        <v>40778.88916584447</v>
      </c>
      <c r="Z104" s="172">
        <f t="shared" ref="Z104" si="352">+AVERAGE(Z92:Z103)</f>
        <v>31766.399642012839</v>
      </c>
      <c r="AA104" s="119">
        <f>+Z104/Y104-1</f>
        <v>-0.22100870593062405</v>
      </c>
      <c r="AB104" s="173">
        <f>+POWER(Z104/U104,0.2)-1</f>
        <v>-7.0627530956899109E-2</v>
      </c>
    </row>
    <row r="105" spans="1:28" ht="26.25" thickBot="1" x14ac:dyDescent="0.3">
      <c r="A105" s="98" t="s">
        <v>12</v>
      </c>
      <c r="B105" s="110"/>
      <c r="C105" s="85">
        <f t="shared" ref="C105:H105" si="353">+C104/B104-1</f>
        <v>0.27072305457808077</v>
      </c>
      <c r="D105" s="85">
        <f t="shared" si="353"/>
        <v>-8.0501350081722101E-2</v>
      </c>
      <c r="E105" s="85">
        <f t="shared" si="353"/>
        <v>-0.48657555391894203</v>
      </c>
      <c r="F105" s="85">
        <f t="shared" si="353"/>
        <v>0.37541189990108359</v>
      </c>
      <c r="G105" s="85">
        <f t="shared" si="353"/>
        <v>0.58190565006730033</v>
      </c>
      <c r="H105" s="85">
        <f t="shared" si="353"/>
        <v>0.29496457096451834</v>
      </c>
      <c r="I105" s="85">
        <f t="shared" ref="I105:K105" si="354">+I104/H104-1</f>
        <v>-4.7753460156218286E-2</v>
      </c>
      <c r="J105" s="85">
        <f t="shared" si="354"/>
        <v>-0.25736619136504002</v>
      </c>
      <c r="K105" s="85">
        <f t="shared" si="354"/>
        <v>-0.30271761255267049</v>
      </c>
      <c r="L105" s="198"/>
      <c r="M105" s="101"/>
      <c r="N105" s="2"/>
      <c r="O105" s="98" t="s">
        <v>12</v>
      </c>
      <c r="P105" s="110"/>
      <c r="Q105" s="85">
        <f t="shared" ref="Q105:W105" si="355">+Q104/P104-1</f>
        <v>0.53613180462900623</v>
      </c>
      <c r="R105" s="85">
        <f t="shared" si="355"/>
        <v>9.7545323674236295E-2</v>
      </c>
      <c r="S105" s="85">
        <f t="shared" si="355"/>
        <v>-0.37355979521470484</v>
      </c>
      <c r="T105" s="85">
        <f t="shared" si="355"/>
        <v>-0.16324655110356823</v>
      </c>
      <c r="U105" s="85">
        <f t="shared" si="355"/>
        <v>0.66485457666110603</v>
      </c>
      <c r="V105" s="85">
        <f t="shared" si="355"/>
        <v>0.35532276213301639</v>
      </c>
      <c r="W105" s="85">
        <f t="shared" si="355"/>
        <v>8.0618416474586896E-2</v>
      </c>
      <c r="X105" s="85">
        <f t="shared" ref="X105" si="356">+X104/W104-1</f>
        <v>-0.15827463750385662</v>
      </c>
      <c r="Y105" s="111">
        <f t="shared" ref="Y105:Z105" si="357">+Y104/X104-1</f>
        <v>-0.27801046705959731</v>
      </c>
      <c r="Z105" s="100">
        <f t="shared" si="357"/>
        <v>-0.22100870593062405</v>
      </c>
      <c r="AA105" s="99"/>
      <c r="AB105" s="115"/>
    </row>
    <row r="106" spans="1:2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x14ac:dyDescent="0.25">
      <c r="A107" s="282" t="s">
        <v>296</v>
      </c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4"/>
      <c r="N107" s="2"/>
      <c r="O107" s="282" t="s">
        <v>284</v>
      </c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4"/>
    </row>
    <row r="108" spans="1:28" ht="51" x14ac:dyDescent="0.25">
      <c r="A108" s="86"/>
      <c r="B108" s="102">
        <v>2016</v>
      </c>
      <c r="C108" s="82">
        <f>+B108+1</f>
        <v>2017</v>
      </c>
      <c r="D108" s="82">
        <f t="shared" ref="D108:G108" si="358">+C108+1</f>
        <v>2018</v>
      </c>
      <c r="E108" s="82">
        <f t="shared" si="358"/>
        <v>2019</v>
      </c>
      <c r="F108" s="82">
        <f t="shared" si="358"/>
        <v>2020</v>
      </c>
      <c r="G108" s="82">
        <f t="shared" si="358"/>
        <v>2021</v>
      </c>
      <c r="H108" s="82">
        <v>2022</v>
      </c>
      <c r="I108" s="82">
        <v>2023</v>
      </c>
      <c r="J108" s="82">
        <v>2024</v>
      </c>
      <c r="K108" s="82">
        <v>2025</v>
      </c>
      <c r="L108" s="102">
        <v>2026</v>
      </c>
      <c r="M108" s="88" t="s">
        <v>16</v>
      </c>
      <c r="N108" s="2"/>
      <c r="O108" s="86"/>
      <c r="P108" s="102">
        <v>2016</v>
      </c>
      <c r="Q108" s="82">
        <f>+P108+1</f>
        <v>2017</v>
      </c>
      <c r="R108" s="82">
        <f t="shared" ref="R108:T108" si="359">+Q108+1</f>
        <v>2018</v>
      </c>
      <c r="S108" s="82">
        <f t="shared" si="359"/>
        <v>2019</v>
      </c>
      <c r="T108" s="82">
        <f t="shared" si="359"/>
        <v>2020</v>
      </c>
      <c r="U108" s="82">
        <f t="shared" ref="U108" si="360">+T108+1</f>
        <v>2021</v>
      </c>
      <c r="V108" s="82">
        <v>2022</v>
      </c>
      <c r="W108" s="82">
        <v>2023</v>
      </c>
      <c r="X108" s="82">
        <v>2024</v>
      </c>
      <c r="Y108" s="103">
        <v>2025</v>
      </c>
      <c r="Z108" s="87">
        <v>2026</v>
      </c>
      <c r="AA108" s="116" t="s">
        <v>16</v>
      </c>
      <c r="AB108" s="112" t="s">
        <v>21</v>
      </c>
    </row>
    <row r="109" spans="1:28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0">
        <f>+'[1]10.PRECIO DEL VINO DE TRASLADO'!$AB545</f>
        <v>36984.624533328228</v>
      </c>
      <c r="L109" s="166">
        <f>+'[1]10.PRECIO DEL VINO DE TRASLADO'!$AB545</f>
        <v>36984.624533328228</v>
      </c>
      <c r="M109" s="91">
        <f>+L109/K109-1</f>
        <v>0</v>
      </c>
      <c r="N109" s="2"/>
      <c r="O109" s="89" t="s">
        <v>10</v>
      </c>
      <c r="P109" s="166">
        <f>+AVERAGE('[1]10.PRECIO DEL VINO DE TRASLADO'!AB426:AB437)</f>
        <v>29525.44950027061</v>
      </c>
      <c r="Q109" s="160">
        <f>+(SUM(C109)+SUM(B110:B120))/12</f>
        <v>33264.786179894501</v>
      </c>
      <c r="R109" s="160">
        <f t="shared" ref="R109" si="361">+(SUM(D109)+SUM(C110:C120))/12</f>
        <v>51785.018787447501</v>
      </c>
      <c r="S109" s="160">
        <f t="shared" ref="S109" si="362">+(SUM(E109)+SUM(D110:D120))/12</f>
        <v>40695.015804466289</v>
      </c>
      <c r="T109" s="160">
        <f t="shared" ref="T109" si="363">+(SUM(F109)+SUM(E110:E120))/12</f>
        <v>25839.798830613552</v>
      </c>
      <c r="U109" s="160">
        <f t="shared" ref="U109" si="364">+(SUM(G109)+SUM(F110:F120))/12</f>
        <v>37363.461552758257</v>
      </c>
      <c r="V109" s="160">
        <f t="shared" ref="V109" si="365">+(SUM(H109)+SUM(G110:G120))/12</f>
        <v>58963.556244044266</v>
      </c>
      <c r="W109" s="160">
        <f>+(SUM(I109)+SUM(H110:H120))/12</f>
        <v>56363.263157805726</v>
      </c>
      <c r="X109" s="160">
        <f>+(SUM(J109)+SUM(I110:I120))/12</f>
        <v>60956.821786243083</v>
      </c>
      <c r="Y109" s="167">
        <f>+(SUM(K109)+SUM(J110:J120))/12</f>
        <v>37668.54653779076</v>
      </c>
      <c r="Z109" s="168">
        <f>+(SUM(L109)+SUM(K110:K120))/12</f>
        <v>33095.417215291403</v>
      </c>
      <c r="AA109" s="117">
        <f>+Z109/Y109-1</f>
        <v>-0.1214044539231528</v>
      </c>
      <c r="AB109" s="113">
        <f>+POWER(Z109/U109,0.2)-1</f>
        <v>-2.3967787587414913E-2</v>
      </c>
    </row>
    <row r="110" spans="1:28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0">
        <f>+'[1]10.PRECIO DEL VINO DE TRASLADO'!$AB546</f>
        <v>33434.743071916826</v>
      </c>
      <c r="L110" s="166">
        <f>+'[4]10.PRECIO DEL VINO DE TRASLADO'!$AB$558</f>
        <v>42205.288612737902</v>
      </c>
      <c r="M110" s="91">
        <f>+L110/K110-1</f>
        <v>0.26231831726524635</v>
      </c>
      <c r="N110" s="2"/>
      <c r="O110" s="89" t="s">
        <v>11</v>
      </c>
      <c r="P110" s="166">
        <f>+AVERAGE('[1]10.PRECIO DEL VINO DE TRASLADO'!AB427:AB438)</f>
        <v>28822.290298324941</v>
      </c>
      <c r="Q110" s="160">
        <f>+(SUM(C109:C110)+SUM(B111:B120))/12</f>
        <v>34738.583034012387</v>
      </c>
      <c r="R110" s="160">
        <f t="shared" ref="R110" si="366">+(SUM(D109:D110)+SUM(C111:C120))/12</f>
        <v>52343.98556252705</v>
      </c>
      <c r="S110" s="160">
        <f t="shared" ref="S110" si="367">+(SUM(E109:E110)+SUM(D111:D120))/12</f>
        <v>39029.824712859401</v>
      </c>
      <c r="T110" s="160">
        <f t="shared" ref="T110" si="368">+(SUM(F109:F110)+SUM(E111:E120))/12</f>
        <v>25145.885996478715</v>
      </c>
      <c r="U110" s="160">
        <f t="shared" ref="U110" si="369">+(SUM(G109:G110)+SUM(F111:F120))/12</f>
        <v>39638.07842424477</v>
      </c>
      <c r="V110" s="160">
        <f t="shared" ref="V110" si="370">+(SUM(H109:H110)+SUM(G111:G120))/12</f>
        <v>59123.044845169003</v>
      </c>
      <c r="W110" s="160">
        <f t="shared" ref="W110" si="371">+(SUM(I109:I110)+SUM(H111:H120))/12</f>
        <v>56222.037284433289</v>
      </c>
      <c r="X110" s="160">
        <f t="shared" ref="X110" si="372">+(SUM(J109:J110)+SUM(I111:I120))/12</f>
        <v>60503.217580020602</v>
      </c>
      <c r="Y110" s="167">
        <f t="shared" ref="Y110" si="373">+(SUM(K109:K110)+SUM(J111:J120))/12</f>
        <v>36826.571746447989</v>
      </c>
      <c r="Z110" s="168">
        <f>+(SUM(L110)+SUM(K111:K121))/12</f>
        <v>33502.195400523429</v>
      </c>
      <c r="AA110" s="117">
        <f>+Z110/Y110-1</f>
        <v>-9.0271132724842995E-2</v>
      </c>
      <c r="AB110" s="113">
        <f>+POWER(Z110/U110,0.2)-1</f>
        <v>-3.3076456495278017E-2</v>
      </c>
    </row>
    <row r="111" spans="1:28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0">
        <f>+'[1]10.PRECIO DEL VINO DE TRASLADO'!$AB547</f>
        <v>32792.603792838352</v>
      </c>
      <c r="L111" s="166">
        <f>+'[4]10.PRECIO DEL VINO DE TRASLADO'!$AB$559</f>
        <v>25238.783538580105</v>
      </c>
      <c r="M111" s="91">
        <f>+L111/K111-1</f>
        <v>-0.23035134086875841</v>
      </c>
      <c r="N111" s="2"/>
      <c r="O111" s="89" t="s">
        <v>0</v>
      </c>
      <c r="P111" s="166">
        <f>+AVERAGE('[1]10.PRECIO DEL VINO DE TRASLADO'!AB428:AB439)</f>
        <v>28489.089640234724</v>
      </c>
      <c r="Q111" s="160">
        <f>+(SUM(C109:C111)+SUM(B112:B120))/12</f>
        <v>35490.555472314161</v>
      </c>
      <c r="R111" s="160">
        <f t="shared" ref="R111" si="374">+(SUM(D109:D111)+SUM(C112:C120))/12</f>
        <v>53338.090769657058</v>
      </c>
      <c r="S111" s="160">
        <f>+(SUM(E109:E111)+SUM(D112:D120))/12</f>
        <v>37248.933440536894</v>
      </c>
      <c r="T111" s="160">
        <f>+(SUM(F109:F111)+SUM(E112:E120))/12</f>
        <v>25362.384077001316</v>
      </c>
      <c r="U111" s="160">
        <f>+(SUM(G109:G111)+SUM(F112:F120))/12</f>
        <v>42341.079023433937</v>
      </c>
      <c r="V111" s="160">
        <f>+(SUM(H109:H111)+SUM(G112:G120))/12</f>
        <v>58339.170404803299</v>
      </c>
      <c r="W111" s="160">
        <f t="shared" ref="W111" si="375">+(SUM(I109:I111)+SUM(H112:H120))/12</f>
        <v>58467.90090026462</v>
      </c>
      <c r="X111" s="160">
        <f t="shared" ref="X111" si="376">+(SUM(J109:J111)+SUM(I112:I120))/12</f>
        <v>57171.148139337347</v>
      </c>
      <c r="Y111" s="167">
        <f t="shared" ref="Y111" si="377">+(SUM(K109:K111)+SUM(J112:J120))/12</f>
        <v>36317.742612332368</v>
      </c>
      <c r="Z111" s="168">
        <f t="shared" ref="Z111" si="378">+(SUM(L109:L111)+SUM(K112:K120))/12</f>
        <v>33196.810989171645</v>
      </c>
      <c r="AA111" s="117">
        <f>+Z111/Y111-1</f>
        <v>-8.5934075156448575E-2</v>
      </c>
      <c r="AB111" s="113">
        <f>+POWER(Z111/U111,0.2)-1</f>
        <v>-4.7495822980949343E-2</v>
      </c>
    </row>
    <row r="112" spans="1:28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0">
        <f>+'[2]10.PRECIO DEL VINO DE TRASLADO'!AA548</f>
        <v>35820.056817145494</v>
      </c>
      <c r="L112" s="166">
        <f>+'[4]10.PRECIO DEL VINO DE TRASLADO'!$AB$560</f>
        <v>29683.831656884842</v>
      </c>
      <c r="M112" s="91">
        <f>+L112/K112-1</f>
        <v>-0.17130696334695672</v>
      </c>
      <c r="N112" s="2"/>
      <c r="O112" s="89" t="s">
        <v>1</v>
      </c>
      <c r="P112" s="166">
        <f>+AVERAGE('[1]10.PRECIO DEL VINO DE TRASLADO'!AB429:AB440)</f>
        <v>28434.122175962719</v>
      </c>
      <c r="Q112" s="160">
        <f>+(SUM(C109:C112)+SUM(B113:B120))/12</f>
        <v>37400.927456449346</v>
      </c>
      <c r="R112" s="160">
        <f t="shared" ref="R112" si="379">+(SUM(D109:D112)+SUM(C113:C120))/12</f>
        <v>52769.110279162334</v>
      </c>
      <c r="S112" s="160">
        <f>+(SUM(E109:E112)+SUM(D113:D120))/12</f>
        <v>35715.53659076037</v>
      </c>
      <c r="T112" s="160">
        <f>+(SUM(F109:F112)+SUM(E113:E120))/12</f>
        <v>26393.75683488428</v>
      </c>
      <c r="U112" s="160">
        <f>+(SUM(G109:G112)+SUM(F113:F120))/12</f>
        <v>45046.967110947931</v>
      </c>
      <c r="V112" s="160">
        <f>+(SUM(H109:H112)+SUM(G113:G120))/12</f>
        <v>58304.743479369114</v>
      </c>
      <c r="W112" s="160">
        <f t="shared" ref="W112" si="380">+(SUM(I109:I112)+SUM(H113:H120))/12</f>
        <v>58648.184445170664</v>
      </c>
      <c r="X112" s="160">
        <f t="shared" ref="X112" si="381">+(SUM(J109:J112)+SUM(I113:I120))/12</f>
        <v>54240.631931246804</v>
      </c>
      <c r="Y112" s="167">
        <f t="shared" ref="Y112" si="382">+(SUM(K109:K112)+SUM(J113:J120))/12</f>
        <v>36162.673037531138</v>
      </c>
      <c r="Z112" s="168">
        <f t="shared" ref="Z112" si="383">+(SUM(L109:L112)+SUM(K113:K120))/12</f>
        <v>32685.458892483253</v>
      </c>
      <c r="AA112" s="117">
        <f>+Z112/Y112-1</f>
        <v>-9.6154787602096947E-2</v>
      </c>
      <c r="AB112" s="113">
        <f>+POWER(Z112/U112,0.2)-1</f>
        <v>-6.2140447923216491E-2</v>
      </c>
    </row>
    <row r="113" spans="1:28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0">
        <f>+'[2]10.PRECIO DEL VINO DE TRASLADO'!AA549</f>
        <v>42270.226771494024</v>
      </c>
      <c r="L113" s="166"/>
      <c r="M113" s="91"/>
      <c r="N113" s="2"/>
      <c r="O113" s="89" t="s">
        <v>2</v>
      </c>
      <c r="P113" s="166">
        <f>+AVERAGE('[1]10.PRECIO DEL VINO DE TRASLADO'!AB430:AB441)</f>
        <v>28986.942652932634</v>
      </c>
      <c r="Q113" s="160">
        <f>+(SUM(C109:C113)+SUM(B114:B120))/12</f>
        <v>38990.903128280137</v>
      </c>
      <c r="R113" s="160">
        <f t="shared" ref="R113" si="384">+(SUM(D109:D113)+SUM(C114:C120))/12</f>
        <v>52124.326599343331</v>
      </c>
      <c r="S113" s="160">
        <f>+(SUM(E109:E113)+SUM(D114:D120))/12</f>
        <v>34182.105357276698</v>
      </c>
      <c r="T113" s="160">
        <f>+(SUM(F109:F113)+SUM(E114:E120))/12</f>
        <v>27212.010840719722</v>
      </c>
      <c r="U113" s="160">
        <f>+(SUM(G109:G113)+SUM(F114:F120))/12</f>
        <v>47401.347336675004</v>
      </c>
      <c r="V113" s="160">
        <f>+(SUM(H109:H113)+SUM(G114:G120))/12</f>
        <v>58196.060746231327</v>
      </c>
      <c r="W113" s="160">
        <f t="shared" ref="W113" si="385">+(SUM(I109:I113)+SUM(H114:H120))/12</f>
        <v>59499.636434958076</v>
      </c>
      <c r="X113" s="160">
        <f t="shared" ref="X113" si="386">+(SUM(J109:J113)+SUM(I114:I120))/12</f>
        <v>51334.38329243887</v>
      </c>
      <c r="Y113" s="167">
        <f t="shared" ref="Y113" si="387">+(SUM(K109:K113)+SUM(J114:J120))/12</f>
        <v>36538.139606055607</v>
      </c>
      <c r="Z113" s="168"/>
      <c r="AA113" s="117"/>
      <c r="AB113" s="113"/>
    </row>
    <row r="114" spans="1:28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0">
        <f>+'[1]10.PRECIO DEL VINO DE TRASLADO'!AB550</f>
        <v>32594.084076675441</v>
      </c>
      <c r="L114" s="166"/>
      <c r="M114" s="91"/>
      <c r="N114" s="2"/>
      <c r="O114" s="89" t="s">
        <v>3</v>
      </c>
      <c r="P114" s="166">
        <f>+AVERAGE('[1]10.PRECIO DEL VINO DE TRASLADO'!AB431:AB442)</f>
        <v>28739.640324554868</v>
      </c>
      <c r="Q114" s="160">
        <f>+(SUM(C109:C114)+SUM(B115:B120))/12</f>
        <v>41194.112719983044</v>
      </c>
      <c r="R114" s="160">
        <f t="shared" ref="R114" si="388">+(SUM(D109:D114)+SUM(C115:C120))/12</f>
        <v>50983.081509527132</v>
      </c>
      <c r="S114" s="160">
        <f>+(SUM(E109:E114)+SUM(D115:D120))/12</f>
        <v>32791.812163333794</v>
      </c>
      <c r="T114" s="160">
        <f>+(SUM(F109:F114)+SUM(E115:E120))/12</f>
        <v>28048.825730352193</v>
      </c>
      <c r="U114" s="160">
        <f>+(SUM(G109:G114)+SUM(F115:F120))/12</f>
        <v>49265.041049974483</v>
      </c>
      <c r="V114" s="160">
        <f>+(SUM(H109:H114)+SUM(G115:G120))/12</f>
        <v>58606.626310319836</v>
      </c>
      <c r="W114" s="160">
        <f t="shared" ref="W114" si="389">+(SUM(I109:I114)+SUM(H115:H120))/12</f>
        <v>59702.543147655022</v>
      </c>
      <c r="X114" s="160">
        <f t="shared" ref="X114" si="390">+(SUM(J109:J114)+SUM(I115:I120))/12</f>
        <v>48907.364407617046</v>
      </c>
      <c r="Y114" s="161">
        <f t="shared" ref="Y114" si="391">+(SUM(K109:K114)+SUM(J115:J120))/12</f>
        <v>36160.634327568965</v>
      </c>
      <c r="Z114" s="162"/>
      <c r="AA114" s="78"/>
      <c r="AB114" s="7"/>
    </row>
    <row r="115" spans="1:28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0">
        <f>+'[4]10.PRECIO DEL VINO DE TRASLADO'!$AB$551</f>
        <v>30624.88610236454</v>
      </c>
      <c r="L115" s="166"/>
      <c r="M115" s="91"/>
      <c r="N115" s="2"/>
      <c r="O115" s="89" t="s">
        <v>4</v>
      </c>
      <c r="P115" s="166">
        <f>+AVERAGE('[1]10.PRECIO DEL VINO DE TRASLADO'!AB432:AB443)</f>
        <v>28441.546754068975</v>
      </c>
      <c r="Q115" s="160">
        <f>+(SUM(C109:C115)+SUM(B116:B120))/12</f>
        <v>43091.510190586348</v>
      </c>
      <c r="R115" s="160">
        <f t="shared" ref="R115" si="392">+(SUM(D109:D115)+SUM(C116:C120))/12</f>
        <v>50044.160567128907</v>
      </c>
      <c r="S115" s="160">
        <f>+(SUM(E109:E115)+SUM(D116:D120))/12</f>
        <v>31474.712104157061</v>
      </c>
      <c r="T115" s="160">
        <f>+(SUM(F109:F115)+SUM(E116:E120))/12</f>
        <v>29012.635978933817</v>
      </c>
      <c r="U115" s="160">
        <f>+(SUM(G109:G115)+SUM(F116:F120))/12</f>
        <v>51674.052923537929</v>
      </c>
      <c r="V115" s="160">
        <f>+(SUM(H109:H115)+SUM(G116:G120))/12</f>
        <v>58266.043648948871</v>
      </c>
      <c r="W115" s="160">
        <f t="shared" ref="W115" si="393">+(SUM(I109:I115)+SUM(H116:H120))/12</f>
        <v>59863.098875605763</v>
      </c>
      <c r="X115" s="160">
        <f t="shared" ref="X115" si="394">+(SUM(J109:J115)+SUM(I116:I120))/12</f>
        <v>46695.952495223311</v>
      </c>
      <c r="Y115" s="167">
        <f t="shared" ref="Y115" si="395">+(SUM(K109:K115)+SUM(J116:J120))/12</f>
        <v>35524.607678809931</v>
      </c>
      <c r="Z115" s="168"/>
      <c r="AA115" s="117"/>
      <c r="AB115" s="113"/>
    </row>
    <row r="116" spans="1:28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0">
        <f>+'[5]10.PRECIO DEL VINO DE TRASLADO'!$R$552</f>
        <v>22749.83</v>
      </c>
      <c r="L116" s="166"/>
      <c r="M116" s="91"/>
      <c r="N116" s="2"/>
      <c r="O116" s="89" t="s">
        <v>5</v>
      </c>
      <c r="P116" s="166">
        <f>+AVERAGE('[1]10.PRECIO DEL VINO DE TRASLADO'!AB433:AB444)</f>
        <v>28384.3469052783</v>
      </c>
      <c r="Q116" s="160">
        <f>+(SUM(C109:C116)+SUM(B117:B120))/12</f>
        <v>45145.014664334689</v>
      </c>
      <c r="R116" s="160">
        <f t="shared" ref="R116" si="396">+(SUM(D109:D116)+SUM(C117:C120))/12</f>
        <v>48420.574484705787</v>
      </c>
      <c r="S116" s="160">
        <f>+(SUM(E109:E116)+SUM(D117:D120))/12</f>
        <v>30496.547947114897</v>
      </c>
      <c r="T116" s="160">
        <f>+(SUM(F109:F116)+SUM(E117:E120))/12</f>
        <v>29953.115522274031</v>
      </c>
      <c r="U116" s="160">
        <f>+(SUM(G109:G116)+SUM(F117:F120))/12</f>
        <v>54191.951634593977</v>
      </c>
      <c r="V116" s="160">
        <f>+(SUM(H109:H116)+SUM(G117:G120))/12</f>
        <v>56764.428567683826</v>
      </c>
      <c r="W116" s="160">
        <f t="shared" ref="W116" si="397">+(SUM(I109:I116)+SUM(H117:H120))/12</f>
        <v>60620.95684219963</v>
      </c>
      <c r="X116" s="160">
        <f t="shared" ref="X116" si="398">+(SUM(J109:J116)+SUM(I117:I120))/12</f>
        <v>45056.442414959463</v>
      </c>
      <c r="Y116" s="167">
        <f t="shared" ref="Y116" si="399">+(SUM(K109:K116)+SUM(J117:J120))/12</f>
        <v>34180.283164330991</v>
      </c>
      <c r="Z116" s="168"/>
      <c r="AA116" s="117"/>
      <c r="AB116" s="113"/>
    </row>
    <row r="117" spans="1:28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0">
        <f>+'[5]10.PRECIO DEL VINO DE TRASLADO'!$AB$553</f>
        <v>37725.939127733982</v>
      </c>
      <c r="L117" s="166"/>
      <c r="M117" s="91"/>
      <c r="N117" s="2"/>
      <c r="O117" s="89" t="s">
        <v>6</v>
      </c>
      <c r="P117" s="166">
        <f>+AVERAGE('[1]10.PRECIO DEL VINO DE TRASLADO'!AB434:AB445)</f>
        <v>28663.370566044439</v>
      </c>
      <c r="Q117" s="160">
        <f>+(SUM(C109:C117)+SUM(B118:B120))/12</f>
        <v>46892.487646651767</v>
      </c>
      <c r="R117" s="160">
        <f t="shared" ref="R117" si="400">+(SUM(D109:D117)+SUM(C118:C120))/12</f>
        <v>46919.207870817299</v>
      </c>
      <c r="S117" s="160">
        <f>+(SUM(E109:E117)+SUM(D118:D120))/12</f>
        <v>29527.393590008021</v>
      </c>
      <c r="T117" s="160">
        <f>+(SUM(F109:F117)+SUM(E118:E120))/12</f>
        <v>30839.452692646286</v>
      </c>
      <c r="U117" s="160">
        <f>+(SUM(G109:G117)+SUM(F118:F120))/12</f>
        <v>56255.679179056249</v>
      </c>
      <c r="V117" s="160">
        <f>+(SUM(H109:H117)+SUM(G118:G120))/12</f>
        <v>56571.963641263865</v>
      </c>
      <c r="W117" s="160">
        <f t="shared" ref="W117" si="401">+(SUM(I109:I117)+SUM(H118:H120))/12</f>
        <v>61541.520514857548</v>
      </c>
      <c r="X117" s="160">
        <f t="shared" ref="X117" si="402">+(SUM(J109:J117)+SUM(I118:I120))/12</f>
        <v>42726.257532219061</v>
      </c>
      <c r="Y117" s="167">
        <f t="shared" ref="Y117" si="403">+(SUM(K109:K117)+SUM(J118:J120))/12</f>
        <v>33824.404862607502</v>
      </c>
      <c r="Z117" s="168"/>
      <c r="AA117" s="117"/>
      <c r="AB117" s="113"/>
    </row>
    <row r="118" spans="1:28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0">
        <f>+'[4]10.PRECIO DEL VINO DE TRASLADO'!$AB$554</f>
        <v>26716.036649999991</v>
      </c>
      <c r="L118" s="166"/>
      <c r="M118" s="91"/>
      <c r="N118" s="2"/>
      <c r="O118" s="89" t="s">
        <v>7</v>
      </c>
      <c r="P118" s="166">
        <f>+AVERAGE('[1]10.PRECIO DEL VINO DE TRASLADO'!AB435:AB446)</f>
        <v>29753.430528293393</v>
      </c>
      <c r="Q118" s="160">
        <f>+(SUM(C109:C118)+SUM(B119:B120))/12</f>
        <v>48545.438543878445</v>
      </c>
      <c r="R118" s="160">
        <f t="shared" ref="R118" si="404">+(SUM(D109:D118)+SUM(C119:C120))/12</f>
        <v>44656.684303902519</v>
      </c>
      <c r="S118" s="160">
        <f>+(SUM(E109:E118)+SUM(D119:D120))/12</f>
        <v>28780.603533498343</v>
      </c>
      <c r="T118" s="160">
        <f>+(SUM(F109:F118)+SUM(E119:E120))/12</f>
        <v>31840.598556665314</v>
      </c>
      <c r="U118" s="160">
        <f>+(SUM(G109:G118)+SUM(F119:F120))/12</f>
        <v>57759.286256326421</v>
      </c>
      <c r="V118" s="160">
        <f>+(SUM(H109:H118)+SUM(G119:G120))/12</f>
        <v>55726.690284726581</v>
      </c>
      <c r="W118" s="160">
        <f t="shared" ref="W118" si="405">+(SUM(I109:I118)+SUM(H119:H120))/12</f>
        <v>63345.541096327775</v>
      </c>
      <c r="X118" s="160">
        <f t="shared" ref="X118" si="406">+(SUM(J109:J118)+SUM(I119:I120))/12</f>
        <v>39908.884457616601</v>
      </c>
      <c r="Y118" s="167">
        <f t="shared" ref="Y118" si="407">+(SUM(K109:K118)+SUM(J119:J120))/12</f>
        <v>33136.608142943289</v>
      </c>
      <c r="Z118" s="168"/>
      <c r="AA118" s="117"/>
      <c r="AB118" s="113"/>
    </row>
    <row r="119" spans="1:28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0">
        <f>+'[4]10.PRECIO DEL VINO DE TRASLADO'!$AB$555</f>
        <v>34807.185639999996</v>
      </c>
      <c r="L119" s="166"/>
      <c r="M119" s="91"/>
      <c r="N119" s="2"/>
      <c r="O119" s="89" t="s">
        <v>8</v>
      </c>
      <c r="P119" s="166">
        <f>+AVERAGE('[1]10.PRECIO DEL VINO DE TRASLADO'!AB436:AB447)</f>
        <v>30832.61049075393</v>
      </c>
      <c r="Q119" s="160">
        <f>+(SUM(C109:C119)+SUM(B120))/12</f>
        <v>49731.107083025934</v>
      </c>
      <c r="R119" s="160">
        <f t="shared" ref="R119" si="408">+(SUM(D109:D119)+SUM(C120))/12</f>
        <v>43167.566717372676</v>
      </c>
      <c r="S119" s="160">
        <f>+(SUM(E109:E119)+SUM(D120))/12</f>
        <v>27930.453178107611</v>
      </c>
      <c r="T119" s="160">
        <f>+(SUM(F109:F119)+SUM(E120))/12</f>
        <v>33514.057789020764</v>
      </c>
      <c r="U119" s="160">
        <f>+(SUM(G109:G119)+SUM(F120))/12</f>
        <v>57905.495905130469</v>
      </c>
      <c r="V119" s="160">
        <f>+(SUM(H109:H119)+SUM(G120))/12</f>
        <v>55904.963144038025</v>
      </c>
      <c r="W119" s="160">
        <f t="shared" ref="W119" si="409">+(SUM(I109:I119)+SUM(H120))/12</f>
        <v>63448.094572856993</v>
      </c>
      <c r="X119" s="160">
        <f t="shared" ref="X119" si="410">+(SUM(J109:J119)+SUM(I120))/12</f>
        <v>38659.165227234575</v>
      </c>
      <c r="Y119" s="167">
        <f t="shared" ref="Y119" si="411">+(SUM(K109:K119)+SUM(J120))/12</f>
        <v>33238.220465986589</v>
      </c>
      <c r="Z119" s="168"/>
      <c r="AA119" s="117"/>
      <c r="AB119" s="113"/>
    </row>
    <row r="120" spans="1:28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0">
        <f>+'[5]10.PRECIO DEL VINO DE TRASLADO'!$AB$556</f>
        <v>30624.79</v>
      </c>
      <c r="L120" s="166"/>
      <c r="M120" s="91"/>
      <c r="N120" s="2"/>
      <c r="O120" s="89" t="s">
        <v>9</v>
      </c>
      <c r="P120" s="166">
        <f>+AVERAGE('[1]10.PRECIO DEL VINO DE TRASLADO'!AB437:AB448)</f>
        <v>31775.392178559403</v>
      </c>
      <c r="Q120" s="160">
        <f>+(SUM(C109:C120))/12</f>
        <v>50792.194989625976</v>
      </c>
      <c r="R120" s="160">
        <f t="shared" ref="R120" si="412">+(SUM(D109:D120))/12</f>
        <v>41862.376415561128</v>
      </c>
      <c r="S120" s="160">
        <f>+(SUM(E109:E120))/12</f>
        <v>27035.888234167451</v>
      </c>
      <c r="T120" s="160">
        <f>+(SUM(F109:F120))/12</f>
        <v>35288.489060046704</v>
      </c>
      <c r="U120" s="160">
        <f>+(SUM(G109:G120))/12</f>
        <v>58852.857948096753</v>
      </c>
      <c r="V120" s="160">
        <f>+(SUM(H109:H120))/12</f>
        <v>55782.803903135871</v>
      </c>
      <c r="W120" s="160">
        <f t="shared" ref="W120" si="413">+(SUM(I109:I120))/12</f>
        <v>62296.513367247557</v>
      </c>
      <c r="X120" s="160">
        <f t="shared" ref="X120" si="414">+(SUM(J109:J120))/12</f>
        <v>37879.559818366433</v>
      </c>
      <c r="Y120" s="167">
        <f t="shared" ref="Y120" si="415">+(SUM(K109:K120))/12</f>
        <v>33095.417215291403</v>
      </c>
      <c r="Z120" s="168"/>
      <c r="AA120" s="117"/>
      <c r="AB120" s="113"/>
    </row>
    <row r="121" spans="1:28" ht="25.5" x14ac:dyDescent="0.25">
      <c r="A121" s="92" t="s">
        <v>13</v>
      </c>
      <c r="B121" s="169">
        <f>AVERAGE(B109:B120)</f>
        <v>31775.392178559403</v>
      </c>
      <c r="C121" s="170">
        <f t="shared" ref="C121:I121" si="416">AVERAGE(C109:C120)</f>
        <v>50792.194989625976</v>
      </c>
      <c r="D121" s="170">
        <f t="shared" si="416"/>
        <v>41862.376415561128</v>
      </c>
      <c r="E121" s="170">
        <f t="shared" si="416"/>
        <v>27035.888234167451</v>
      </c>
      <c r="F121" s="170">
        <f t="shared" si="416"/>
        <v>35288.489060046704</v>
      </c>
      <c r="G121" s="170">
        <f t="shared" si="416"/>
        <v>58852.857948096753</v>
      </c>
      <c r="H121" s="170">
        <f t="shared" si="416"/>
        <v>55782.803903135871</v>
      </c>
      <c r="I121" s="170">
        <f t="shared" si="416"/>
        <v>62296.513367247557</v>
      </c>
      <c r="J121" s="170">
        <f t="shared" ref="J121:K121" si="417">AVERAGE(J109:J120)</f>
        <v>37879.559818366433</v>
      </c>
      <c r="K121" s="170">
        <f t="shared" si="417"/>
        <v>33095.417215291403</v>
      </c>
      <c r="L121" s="169"/>
      <c r="M121" s="174"/>
      <c r="N121" s="3"/>
      <c r="O121" s="92" t="s">
        <v>14</v>
      </c>
      <c r="P121" s="169">
        <f t="shared" ref="P121" si="418">+AVERAGE(P109:P120)</f>
        <v>29237.352667939918</v>
      </c>
      <c r="Q121" s="170">
        <f>+AVERAGE(Q109:Q120)</f>
        <v>42106.468425753061</v>
      </c>
      <c r="R121" s="170">
        <f t="shared" ref="R121:Y121" si="419">+AVERAGE(R109:R120)</f>
        <v>49034.515322262712</v>
      </c>
      <c r="S121" s="170">
        <f t="shared" si="419"/>
        <v>32909.06888802391</v>
      </c>
      <c r="T121" s="170">
        <f t="shared" si="419"/>
        <v>29037.584325803055</v>
      </c>
      <c r="U121" s="170">
        <f t="shared" si="419"/>
        <v>49807.941528731346</v>
      </c>
      <c r="V121" s="170">
        <f t="shared" si="419"/>
        <v>57545.841268311146</v>
      </c>
      <c r="W121" s="170">
        <f t="shared" si="419"/>
        <v>60001.607553281887</v>
      </c>
      <c r="X121" s="170">
        <f t="shared" si="419"/>
        <v>48669.985756876937</v>
      </c>
      <c r="Y121" s="171">
        <f t="shared" si="419"/>
        <v>35222.820783141375</v>
      </c>
      <c r="Z121" s="172">
        <f t="shared" ref="Z121" si="420">+AVERAGE(Z109:Z120)</f>
        <v>33119.970624367437</v>
      </c>
      <c r="AA121" s="119">
        <f>+Z121/Y121-1</f>
        <v>-5.9701355882900264E-2</v>
      </c>
      <c r="AB121" s="173">
        <f>+POWER(Z121/U121,0.2)-1</f>
        <v>-7.8366462732872511E-2</v>
      </c>
    </row>
    <row r="122" spans="1:28" ht="26.25" thickBot="1" x14ac:dyDescent="0.3">
      <c r="A122" s="98" t="s">
        <v>12</v>
      </c>
      <c r="B122" s="110"/>
      <c r="C122" s="85">
        <f t="shared" ref="C122:H122" si="421">+C121/B121-1</f>
        <v>0.59847578604862206</v>
      </c>
      <c r="D122" s="85">
        <f t="shared" si="421"/>
        <v>-0.17581084211636677</v>
      </c>
      <c r="E122" s="85">
        <f t="shared" si="421"/>
        <v>-0.35417215769629262</v>
      </c>
      <c r="F122" s="85">
        <f t="shared" si="421"/>
        <v>0.30524615113069498</v>
      </c>
      <c r="G122" s="85">
        <f t="shared" si="421"/>
        <v>0.66776361118644223</v>
      </c>
      <c r="H122" s="85">
        <f t="shared" si="421"/>
        <v>-5.2164910116487606E-2</v>
      </c>
      <c r="I122" s="85">
        <f t="shared" ref="I122:K122" si="422">+I121/H121-1</f>
        <v>0.11676912970209297</v>
      </c>
      <c r="J122" s="85">
        <f t="shared" si="422"/>
        <v>-0.39194735353709786</v>
      </c>
      <c r="K122" s="85">
        <f t="shared" si="422"/>
        <v>-0.12629879085224671</v>
      </c>
      <c r="L122" s="198"/>
      <c r="M122" s="101"/>
      <c r="N122" s="2"/>
      <c r="O122" s="98" t="s">
        <v>12</v>
      </c>
      <c r="P122" s="110"/>
      <c r="Q122" s="85">
        <f t="shared" ref="Q122:W122" si="423">+Q121/P121-1</f>
        <v>0.44016008918361171</v>
      </c>
      <c r="R122" s="85">
        <f t="shared" si="423"/>
        <v>0.1645364039191739</v>
      </c>
      <c r="S122" s="85">
        <f t="shared" si="423"/>
        <v>-0.32885909707192529</v>
      </c>
      <c r="T122" s="85">
        <f t="shared" si="423"/>
        <v>-0.11764187480946153</v>
      </c>
      <c r="U122" s="85">
        <f t="shared" si="423"/>
        <v>0.71529218718347609</v>
      </c>
      <c r="V122" s="85">
        <f t="shared" si="423"/>
        <v>0.15535473866383831</v>
      </c>
      <c r="W122" s="85">
        <f t="shared" si="423"/>
        <v>4.2674956710087475E-2</v>
      </c>
      <c r="X122" s="85">
        <f t="shared" ref="X122" si="424">+X121/W121-1</f>
        <v>-0.18885530335737055</v>
      </c>
      <c r="Y122" s="111">
        <f t="shared" ref="Y122:Z122" si="425">+Y121/X121-1</f>
        <v>-0.27629276574907391</v>
      </c>
      <c r="Z122" s="100">
        <f t="shared" si="425"/>
        <v>-5.9701355882900264E-2</v>
      </c>
      <c r="AA122" s="99"/>
      <c r="AB122" s="115"/>
    </row>
    <row r="124" spans="1:28" x14ac:dyDescent="0.25">
      <c r="A124" s="282" t="s">
        <v>297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4"/>
      <c r="N124" s="2"/>
      <c r="O124" s="282" t="s">
        <v>283</v>
      </c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4"/>
    </row>
    <row r="125" spans="1:28" ht="51" x14ac:dyDescent="0.25">
      <c r="A125" s="86"/>
      <c r="B125" s="102">
        <v>2016</v>
      </c>
      <c r="C125" s="82">
        <f>+B125+1</f>
        <v>2017</v>
      </c>
      <c r="D125" s="82">
        <f t="shared" ref="D125:G125" si="426">+C125+1</f>
        <v>2018</v>
      </c>
      <c r="E125" s="82">
        <f t="shared" si="426"/>
        <v>2019</v>
      </c>
      <c r="F125" s="82">
        <f t="shared" si="426"/>
        <v>2020</v>
      </c>
      <c r="G125" s="82">
        <f t="shared" si="426"/>
        <v>2021</v>
      </c>
      <c r="H125" s="82">
        <v>2022</v>
      </c>
      <c r="I125" s="82">
        <v>2023</v>
      </c>
      <c r="J125" s="82">
        <v>2024</v>
      </c>
      <c r="K125" s="82">
        <v>2025</v>
      </c>
      <c r="L125" s="102">
        <v>2026</v>
      </c>
      <c r="M125" s="88" t="s">
        <v>16</v>
      </c>
      <c r="N125" s="2"/>
      <c r="O125" s="86"/>
      <c r="P125" s="102">
        <v>2016</v>
      </c>
      <c r="Q125" s="82">
        <f>+P125+1</f>
        <v>2017</v>
      </c>
      <c r="R125" s="82">
        <f t="shared" ref="R125:T125" si="427">+Q125+1</f>
        <v>2018</v>
      </c>
      <c r="S125" s="82">
        <f t="shared" si="427"/>
        <v>2019</v>
      </c>
      <c r="T125" s="82">
        <f t="shared" si="427"/>
        <v>2020</v>
      </c>
      <c r="U125" s="82">
        <f t="shared" ref="U125" si="428">+T125+1</f>
        <v>2021</v>
      </c>
      <c r="V125" s="82">
        <v>2022</v>
      </c>
      <c r="W125" s="82">
        <v>2023</v>
      </c>
      <c r="X125" s="82">
        <v>2024</v>
      </c>
      <c r="Y125" s="103">
        <v>2025</v>
      </c>
      <c r="Z125" s="87">
        <v>2026</v>
      </c>
      <c r="AA125" s="116" t="s">
        <v>16</v>
      </c>
      <c r="AB125" s="112" t="s">
        <v>21</v>
      </c>
    </row>
    <row r="126" spans="1:28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0">
        <f>+'[1]10.PRECIO DEL VINO DE TRASLADO'!$AC545</f>
        <v>51415.027248951788</v>
      </c>
      <c r="L126" s="166">
        <f>+'[4]10.PRECIO DEL VINO DE TRASLADO'!$AC$557</f>
        <v>33169.057337220605</v>
      </c>
      <c r="M126" s="91">
        <f>+L126/K126-1</f>
        <v>-0.35487620814405318</v>
      </c>
      <c r="N126" s="2"/>
      <c r="O126" s="89" t="s">
        <v>10</v>
      </c>
      <c r="P126" s="166">
        <f>+AVERAGE('[1]10.PRECIO DEL VINO DE TRASLADO'!AC426:AC437)</f>
        <v>37774.379786597783</v>
      </c>
      <c r="Q126" s="160">
        <f>+(SUM(C126)+SUM(B127:B137))/12</f>
        <v>57993.616058114239</v>
      </c>
      <c r="R126" s="160">
        <f t="shared" ref="R126" si="429">+(SUM(D126)+SUM(C127:C137))/12</f>
        <v>76589.644780754228</v>
      </c>
      <c r="S126" s="160">
        <f t="shared" ref="S126" si="430">+(SUM(E126)+SUM(D127:D137))/12</f>
        <v>52948.018435158679</v>
      </c>
      <c r="T126" s="160">
        <f t="shared" ref="T126" si="431">+(SUM(F126)+SUM(E127:E137))/12</f>
        <v>31483.154726794179</v>
      </c>
      <c r="U126" s="160">
        <f t="shared" ref="U126" si="432">+(SUM(G126)+SUM(F127:F137))/12</f>
        <v>39077.761191709018</v>
      </c>
      <c r="V126" s="160">
        <f t="shared" ref="V126" si="433">+(SUM(H126)+SUM(G127:G137))/12</f>
        <v>62266.187885827378</v>
      </c>
      <c r="W126" s="160">
        <f>+(SUM(I126)+SUM(H127:H137))/12</f>
        <v>68969.66697976405</v>
      </c>
      <c r="X126" s="160">
        <f>+(SUM(J126)+SUM(I127:I137))/12</f>
        <v>73358.060586423278</v>
      </c>
      <c r="Y126" s="167">
        <f>+(SUM(K126)+SUM(J127:J137))/12</f>
        <v>52776.797870950038</v>
      </c>
      <c r="Z126" s="168">
        <f>+(SUM(L126)+SUM(K127:K137))/12</f>
        <v>41688.105394097562</v>
      </c>
      <c r="AA126" s="117">
        <f>+Z126/Y126-1</f>
        <v>-0.21010544262208886</v>
      </c>
      <c r="AB126" s="113">
        <f>+POWER(Z126/U126,0.2)-1</f>
        <v>1.3016447551745802E-2</v>
      </c>
    </row>
    <row r="127" spans="1:28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0">
        <f>+'[1]10.PRECIO DEL VINO DE TRASLADO'!$AC546</f>
        <v>52425.618715177319</v>
      </c>
      <c r="L127" s="166">
        <f>+'[4]10.PRECIO DEL VINO DE TRASLADO'!$AC$558</f>
        <v>45645.484071735045</v>
      </c>
      <c r="M127" s="91">
        <f>+L127/K127-1</f>
        <v>-0.12932865285344575</v>
      </c>
      <c r="N127" s="2"/>
      <c r="O127" s="89" t="s">
        <v>11</v>
      </c>
      <c r="P127" s="166">
        <f>+AVERAGE('[1]10.PRECIO DEL VINO DE TRASLADO'!AC427:AC438)</f>
        <v>37563.435220692896</v>
      </c>
      <c r="Q127" s="160">
        <f>+(SUM(C126:C127)+SUM(B128:B137))/12</f>
        <v>61311.944961077104</v>
      </c>
      <c r="R127" s="160">
        <f t="shared" ref="R127" si="434">+(SUM(D126:D127)+SUM(C128:C137))/12</f>
        <v>75813.466966949098</v>
      </c>
      <c r="S127" s="160">
        <f t="shared" ref="S127" si="435">+(SUM(E126:E127)+SUM(D128:D137))/12</f>
        <v>50581.51738786936</v>
      </c>
      <c r="T127" s="160">
        <f t="shared" ref="T127" si="436">+(SUM(F126:F127)+SUM(E128:E137))/12</f>
        <v>30588.939223652793</v>
      </c>
      <c r="U127" s="160">
        <f t="shared" ref="U127" si="437">+(SUM(G126:G127)+SUM(F128:F137))/12</f>
        <v>40792.13743860634</v>
      </c>
      <c r="V127" s="160">
        <f t="shared" ref="V127" si="438">+(SUM(H126:H127)+SUM(G128:G137))/12</f>
        <v>63171.387498453922</v>
      </c>
      <c r="W127" s="160">
        <f t="shared" ref="W127" si="439">+(SUM(I126:I127)+SUM(H128:H137))/12</f>
        <v>71104.833466641183</v>
      </c>
      <c r="X127" s="160">
        <f t="shared" ref="X127" si="440">+(SUM(J126:J127)+SUM(I128:I137))/12</f>
        <v>71399.764524151498</v>
      </c>
      <c r="Y127" s="167">
        <f t="shared" ref="Y127" si="441">+(SUM(K126:K127)+SUM(J128:J137))/12</f>
        <v>52048.270589338499</v>
      </c>
      <c r="Z127" s="168">
        <f t="shared" ref="Z127" si="442">+(SUM(L127)+SUM(K128:K138))/12</f>
        <v>41959.72296960414</v>
      </c>
      <c r="AA127" s="117">
        <f t="shared" ref="AA127" si="443">+Z127/Y127-1</f>
        <v>-0.19383060196818303</v>
      </c>
      <c r="AB127" s="113">
        <f t="shared" ref="AB127" si="444">+POWER(Z127/U127,0.2)-1</f>
        <v>5.6601239637141809E-3</v>
      </c>
    </row>
    <row r="128" spans="1:28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0">
        <f>+'[1]10.PRECIO DEL VINO DE TRASLADO'!$AC547</f>
        <v>48855.808847988235</v>
      </c>
      <c r="L128" s="166">
        <f>+'[4]10.PRECIO DEL VINO DE TRASLADO'!$AC$559</f>
        <v>38027.062753335624</v>
      </c>
      <c r="M128" s="91">
        <f>+L128/K128-1</f>
        <v>-0.22164705385076255</v>
      </c>
      <c r="N128" s="2"/>
      <c r="O128" s="89" t="s">
        <v>0</v>
      </c>
      <c r="P128" s="166">
        <f>+AVERAGE('[1]10.PRECIO DEL VINO DE TRASLADO'!AC428:AC439)</f>
        <v>37781.705316136162</v>
      </c>
      <c r="Q128" s="160">
        <f>+(SUM(C126:C128)+SUM(B129:B137))/12</f>
        <v>63816.670670377905</v>
      </c>
      <c r="R128" s="160">
        <f t="shared" ref="R128" si="445">+(SUM(D126:D128)+SUM(C129:C137))/12</f>
        <v>74775.934353300239</v>
      </c>
      <c r="S128" s="160">
        <f>+(SUM(E126:E128)+SUM(D129:D137))/12</f>
        <v>48373.663273817918</v>
      </c>
      <c r="T128" s="160">
        <f>+(SUM(F126:F128)+SUM(E129:E137))/12</f>
        <v>30401.302129236996</v>
      </c>
      <c r="U128" s="160">
        <f>+(SUM(G126:G128)+SUM(F129:F137))/12</f>
        <v>43356.651186081312</v>
      </c>
      <c r="V128" s="160">
        <f>+(SUM(H126:H128)+SUM(G129:G137))/12</f>
        <v>63466.496377120224</v>
      </c>
      <c r="W128" s="160">
        <f t="shared" ref="W128" si="446">+(SUM(I126:I128)+SUM(H129:H137))/12</f>
        <v>73048.607630878541</v>
      </c>
      <c r="X128" s="160">
        <f t="shared" ref="X128" si="447">+(SUM(J126:J128)+SUM(I129:I137))/12</f>
        <v>69405.928061510131</v>
      </c>
      <c r="Y128" s="167">
        <f t="shared" ref="Y128" si="448">+(SUM(K126:K128)+SUM(J129:J137))/12</f>
        <v>50815.846671523177</v>
      </c>
      <c r="Z128" s="168">
        <f t="shared" ref="Z128" si="449">+(SUM(L126:L128)+SUM(K129:K137))/12</f>
        <v>40220.698665922988</v>
      </c>
      <c r="AA128" s="117">
        <f>+Z128/Y128-1</f>
        <v>-0.20850086537154233</v>
      </c>
      <c r="AB128" s="113">
        <f>+POWER(Z128/U128,0.2)-1</f>
        <v>-1.4903500143198523E-2</v>
      </c>
    </row>
    <row r="129" spans="1:28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0">
        <f>+'[2]10.PRECIO DEL VINO DE TRASLADO'!AC548</f>
        <v>42205.505684999989</v>
      </c>
      <c r="L129" s="166">
        <f>+'[4]10.PRECIO DEL VINO DE TRASLADO'!$AC$560</f>
        <v>31713.596480713499</v>
      </c>
      <c r="M129" s="91">
        <f>+L129/K129-1</f>
        <v>-0.24859100806877332</v>
      </c>
      <c r="N129" s="2"/>
      <c r="O129" s="89" t="s">
        <v>1</v>
      </c>
      <c r="P129" s="166">
        <f>+AVERAGE('[1]10.PRECIO DEL VINO DE TRASLADO'!AC429:AC440)</f>
        <v>37944.492454954423</v>
      </c>
      <c r="Q129" s="160">
        <f>+(SUM(C126:C129)+SUM(B130:B137))/12</f>
        <v>66001.564478411747</v>
      </c>
      <c r="R129" s="160">
        <f t="shared" ref="R129" si="450">+(SUM(D126:D129)+SUM(C130:C137))/12</f>
        <v>74383.021919898543</v>
      </c>
      <c r="S129" s="160">
        <f>+(SUM(E126:E129)+SUM(D130:D137))/12</f>
        <v>45566.395702641115</v>
      </c>
      <c r="T129" s="160">
        <f>+(SUM(F126:F129)+SUM(E130:E137))/12</f>
        <v>30910.418506610833</v>
      </c>
      <c r="U129" s="160">
        <f>+(SUM(G126:G129)+SUM(F130:F137))/12</f>
        <v>46248.860783613927</v>
      </c>
      <c r="V129" s="160">
        <f>+(SUM(H126:H129)+SUM(G130:G137))/12</f>
        <v>64074.390981275996</v>
      </c>
      <c r="W129" s="160">
        <f t="shared" ref="W129" si="451">+(SUM(I126:I129)+SUM(H130:H137))/12</f>
        <v>73820.624541158686</v>
      </c>
      <c r="X129" s="160">
        <f t="shared" ref="X129" si="452">+(SUM(J126:J129)+SUM(I130:I137))/12</f>
        <v>66711.974896456362</v>
      </c>
      <c r="Y129" s="167">
        <f t="shared" ref="Y129" si="453">+(SUM(K126:K129)+SUM(J130:J137))/12</f>
        <v>49644.326492609551</v>
      </c>
      <c r="Z129" s="168">
        <f t="shared" ref="Z129" si="454">+(SUM(L126:L129)+SUM(K130:K137))/12</f>
        <v>39346.372898899113</v>
      </c>
      <c r="AA129" s="117">
        <f>+Z129/Y129-1</f>
        <v>-0.20743465207939671</v>
      </c>
      <c r="AB129" s="113">
        <f>+POWER(Z129/U129,0.2)-1</f>
        <v>-3.1809687630822703E-2</v>
      </c>
    </row>
    <row r="130" spans="1:28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0">
        <f>+'[2]10.PRECIO DEL VINO DE TRASLADO'!AC549</f>
        <v>40599.978000000003</v>
      </c>
      <c r="L130" s="166"/>
      <c r="M130" s="91"/>
      <c r="N130" s="2"/>
      <c r="O130" s="89" t="s">
        <v>2</v>
      </c>
      <c r="P130" s="166">
        <f>+AVERAGE('[1]10.PRECIO DEL VINO DE TRASLADO'!AC430:AC441)</f>
        <v>39461.108963684361</v>
      </c>
      <c r="Q130" s="160">
        <f>+(SUM(C126:C130)+SUM(B131:B137))/12</f>
        <v>67606.6827414484</v>
      </c>
      <c r="R130" s="160">
        <f t="shared" ref="R130" si="455">+(SUM(D126:D130)+SUM(C131:C137))/12</f>
        <v>72918.067829530002</v>
      </c>
      <c r="S130" s="160">
        <f>+(SUM(E126:E130)+SUM(D131:D137))/12</f>
        <v>43333.621181310496</v>
      </c>
      <c r="T130" s="160">
        <f>+(SUM(F126:F130)+SUM(E131:E137))/12</f>
        <v>31496.246584635403</v>
      </c>
      <c r="U130" s="160">
        <f>+(SUM(G126:G130)+SUM(F131:F137))/12</f>
        <v>49178.007166051248</v>
      </c>
      <c r="V130" s="160">
        <f>+(SUM(H126:H130)+SUM(G131:G137))/12</f>
        <v>64040.75670996702</v>
      </c>
      <c r="W130" s="160">
        <f t="shared" ref="W130" si="456">+(SUM(I126:I130)+SUM(H131:H137))/12</f>
        <v>75280.711673836398</v>
      </c>
      <c r="X130" s="160">
        <f t="shared" ref="X130" si="457">+(SUM(J126:J130)+SUM(I131:I137))/12</f>
        <v>64022.959045590054</v>
      </c>
      <c r="Y130" s="167">
        <f t="shared" ref="Y130" si="458">+(SUM(K126:K130)+SUM(J131:J137))/12</f>
        <v>48389.463571711851</v>
      </c>
      <c r="Z130" s="168"/>
      <c r="AA130" s="117"/>
      <c r="AB130" s="113"/>
    </row>
    <row r="131" spans="1:28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0">
        <f>+'[1]10.PRECIO DEL VINO DE TRASLADO'!AC550</f>
        <v>41314.023336413142</v>
      </c>
      <c r="L131" s="166"/>
      <c r="M131" s="91"/>
      <c r="N131" s="2"/>
      <c r="O131" s="89" t="s">
        <v>3</v>
      </c>
      <c r="P131" s="166">
        <f>+AVERAGE('[1]10.PRECIO DEL VINO DE TRASLADO'!AC431:AC442)</f>
        <v>40722.692290506304</v>
      </c>
      <c r="Q131" s="160">
        <f>+(SUM(C126:C131)+SUM(B132:B137))/12</f>
        <v>69611.053254159269</v>
      </c>
      <c r="R131" s="160">
        <f t="shared" ref="R131" si="459">+(SUM(D126:D131)+SUM(C132:C137))/12</f>
        <v>71051.980014487344</v>
      </c>
      <c r="S131" s="160">
        <f>+(SUM(E126:E131)+SUM(D132:D137))/12</f>
        <v>41356.132756079132</v>
      </c>
      <c r="T131" s="160">
        <f>+(SUM(F126:F131)+SUM(E132:E137))/12</f>
        <v>31688.605297301623</v>
      </c>
      <c r="U131" s="160">
        <f>+(SUM(G126:G131)+SUM(F132:F137))/12</f>
        <v>51466.766863256264</v>
      </c>
      <c r="V131" s="160">
        <f>+(SUM(H126:H131)+SUM(G132:G137))/12</f>
        <v>64937.77185635193</v>
      </c>
      <c r="W131" s="160">
        <f t="shared" ref="W131" si="460">+(SUM(I126:I131)+SUM(H132:H137))/12</f>
        <v>75427.452317834061</v>
      </c>
      <c r="X131" s="160">
        <f t="shared" ref="X131" si="461">+(SUM(J126:J131)+SUM(I132:I137))/12</f>
        <v>62237.038338002458</v>
      </c>
      <c r="Y131" s="161">
        <f t="shared" ref="Y131" si="462">+(SUM(K126:K131)+SUM(J132:J137))/12</f>
        <v>47139.11845832807</v>
      </c>
      <c r="Z131" s="162"/>
      <c r="AA131" s="78"/>
      <c r="AB131" s="7"/>
    </row>
    <row r="132" spans="1:28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0">
        <f>+'[4]10.PRECIO DEL VINO DE TRASLADO'!$AC$551</f>
        <v>48104.325122425507</v>
      </c>
      <c r="L132" s="166"/>
      <c r="M132" s="91"/>
      <c r="N132" s="2"/>
      <c r="O132" s="89" t="s">
        <v>4</v>
      </c>
      <c r="P132" s="166">
        <f>+AVERAGE('[1]10.PRECIO DEL VINO DE TRASLADO'!AC432:AC443)</f>
        <v>41803.324220114293</v>
      </c>
      <c r="Q132" s="160">
        <f>+(SUM(C126:C132)+SUM(B133:B137))/12</f>
        <v>71091.888087587533</v>
      </c>
      <c r="R132" s="160">
        <f t="shared" ref="R132" si="463">+(SUM(D126:D132)+SUM(C133:C137))/12</f>
        <v>69839.437863052939</v>
      </c>
      <c r="S132" s="160">
        <f>+(SUM(E126:E132)+SUM(D133:D137))/12</f>
        <v>39510.354848085663</v>
      </c>
      <c r="T132" s="160">
        <f>+(SUM(F126:F132)+SUM(E133:E137))/12</f>
        <v>31916.06513101143</v>
      </c>
      <c r="U132" s="160">
        <f>+(SUM(G126:G132)+SUM(F133:F137))/12</f>
        <v>54067.463155260855</v>
      </c>
      <c r="V132" s="160">
        <f>+(SUM(H126:H132)+SUM(G133:G137))/12</f>
        <v>64973.865070154454</v>
      </c>
      <c r="W132" s="160">
        <f t="shared" ref="W132" si="464">+(SUM(I126:I132)+SUM(H133:H137))/12</f>
        <v>75998.766689206328</v>
      </c>
      <c r="X132" s="160">
        <f t="shared" ref="X132" si="465">+(SUM(J126:J132)+SUM(I133:I137))/12</f>
        <v>60285.851565107056</v>
      </c>
      <c r="Y132" s="167">
        <f t="shared" ref="Y132" si="466">+(SUM(K126:K132)+SUM(J133:J137))/12</f>
        <v>46790.506317081752</v>
      </c>
      <c r="Z132" s="168"/>
      <c r="AA132" s="117"/>
      <c r="AB132" s="113"/>
    </row>
    <row r="133" spans="1:28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0">
        <f>+'[5]10.PRECIO DEL VINO DE TRASLADO'!$S$552</f>
        <v>34580.69</v>
      </c>
      <c r="L133" s="166"/>
      <c r="M133" s="91"/>
      <c r="N133" s="2"/>
      <c r="O133" s="89" t="s">
        <v>5</v>
      </c>
      <c r="P133" s="166">
        <f>+AVERAGE('[1]10.PRECIO DEL VINO DE TRASLADO'!AC433:AC444)</f>
        <v>43455.093849844408</v>
      </c>
      <c r="Q133" s="160">
        <f>+(SUM(C126:C133)+SUM(B134:B137))/12</f>
        <v>72887.627338445018</v>
      </c>
      <c r="R133" s="160">
        <f t="shared" ref="R133" si="467">+(SUM(D126:D133)+SUM(C134:C137))/12</f>
        <v>67567.318463924326</v>
      </c>
      <c r="S133" s="160">
        <f>+(SUM(E126:E133)+SUM(D134:D137))/12</f>
        <v>37881.474128730195</v>
      </c>
      <c r="T133" s="160">
        <f>+(SUM(F126:F133)+SUM(E134:E137))/12</f>
        <v>32623.437034179486</v>
      </c>
      <c r="U133" s="160">
        <f>+(SUM(G126:G133)+SUM(F134:F137))/12</f>
        <v>56285.860444898681</v>
      </c>
      <c r="V133" s="160">
        <f>+(SUM(H126:H133)+SUM(G134:G137))/12</f>
        <v>65238.674226419338</v>
      </c>
      <c r="W133" s="160">
        <f t="shared" ref="W133" si="468">+(SUM(I126:I133)+SUM(H134:H137))/12</f>
        <v>75675.932720119366</v>
      </c>
      <c r="X133" s="160">
        <f t="shared" ref="X133" si="469">+(SUM(J126:J133)+SUM(I134:I137))/12</f>
        <v>59152.546069470474</v>
      </c>
      <c r="Y133" s="167">
        <f t="shared" ref="Y133" si="470">+(SUM(K126:K133)+SUM(J134:J137))/12</f>
        <v>45223.23227108112</v>
      </c>
      <c r="Z133" s="168"/>
      <c r="AA133" s="117"/>
      <c r="AB133" s="113"/>
    </row>
    <row r="134" spans="1:28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0">
        <f>+'[5]10.PRECIO DEL VINO DE TRASLADO'!$AC$553</f>
        <v>45519.539252945986</v>
      </c>
      <c r="L134" s="166"/>
      <c r="M134" s="91"/>
      <c r="N134" s="2"/>
      <c r="O134" s="89" t="s">
        <v>6</v>
      </c>
      <c r="P134" s="166">
        <f>+AVERAGE('[1]10.PRECIO DEL VINO DE TRASLADO'!AC434:AC445)</f>
        <v>45390.736812596559</v>
      </c>
      <c r="Q134" s="160">
        <f>+(SUM(C126:C134)+SUM(B135:B137))/12</f>
        <v>74311.93602060352</v>
      </c>
      <c r="R134" s="160">
        <f t="shared" ref="R134" si="471">+(SUM(D126:D134)+SUM(C135:C137))/12</f>
        <v>65276.740226468442</v>
      </c>
      <c r="S134" s="160">
        <f>+(SUM(E126:E134)+SUM(D135:D137))/12</f>
        <v>36255.137510871493</v>
      </c>
      <c r="T134" s="160">
        <f>+(SUM(F126:F134)+SUM(E135:E137))/12</f>
        <v>33425.585899321595</v>
      </c>
      <c r="U134" s="160">
        <f>+(SUM(G126:G134)+SUM(F135:F137))/12</f>
        <v>58247.746361610712</v>
      </c>
      <c r="V134" s="160">
        <f>+(SUM(H126:H134)+SUM(G135:G137))/12</f>
        <v>65781.796434828095</v>
      </c>
      <c r="W134" s="160">
        <f t="shared" ref="W134" si="472">+(SUM(I126:I134)+SUM(H135:H137))/12</f>
        <v>75849.853481592145</v>
      </c>
      <c r="X134" s="160">
        <f t="shared" ref="X134" si="473">+(SUM(J126:J134)+SUM(I135:I137))/12</f>
        <v>57106.620442445921</v>
      </c>
      <c r="Y134" s="167">
        <f t="shared" ref="Y134" si="474">+(SUM(K126:K134)+SUM(J135:J137))/12</f>
        <v>45164.036498315574</v>
      </c>
      <c r="Z134" s="168"/>
      <c r="AA134" s="117"/>
      <c r="AB134" s="113"/>
    </row>
    <row r="135" spans="1:28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0">
        <f>+'[4]10.PRECIO DEL VINO DE TRASLADO'!$AC$554</f>
        <v>45546.561831999992</v>
      </c>
      <c r="L135" s="166"/>
      <c r="M135" s="91"/>
      <c r="N135" s="2"/>
      <c r="O135" s="89" t="s">
        <v>7</v>
      </c>
      <c r="P135" s="166">
        <f>+AVERAGE('[1]10.PRECIO DEL VINO DE TRASLADO'!AC435:AC446)</f>
        <v>47223.760853746848</v>
      </c>
      <c r="Q135" s="160">
        <f>+(SUM(C126:C135)+SUM(B136:B137))/12</f>
        <v>76740.665092674593</v>
      </c>
      <c r="R135" s="160">
        <f t="shared" ref="R135" si="475">+(SUM(D126:D135)+SUM(C136:C137))/12</f>
        <v>61746.880124497016</v>
      </c>
      <c r="S135" s="160">
        <f>+(SUM(E126:E135)+SUM(D136:D137))/12</f>
        <v>35056.017443232617</v>
      </c>
      <c r="T135" s="160">
        <f>+(SUM(F126:F135)+SUM(E136:E137))/12</f>
        <v>34201.862872068865</v>
      </c>
      <c r="U135" s="160">
        <f>+(SUM(G126:G135)+SUM(F136:F137))/12</f>
        <v>60087.588469490271</v>
      </c>
      <c r="V135" s="160">
        <f>+(SUM(H126:H135)+SUM(G136:G137))/12</f>
        <v>65842.017364073428</v>
      </c>
      <c r="W135" s="160">
        <f t="shared" ref="W135" si="476">+(SUM(I126:I135)+SUM(H136:H137))/12</f>
        <v>75748.853243268139</v>
      </c>
      <c r="X135" s="160">
        <f t="shared" ref="X135" si="477">+(SUM(J126:J135)+SUM(I136:I137))/12</f>
        <v>55876.508215060458</v>
      </c>
      <c r="Y135" s="167">
        <f t="shared" ref="Y135" si="478">+(SUM(K126:K135)+SUM(J136:J137))/12</f>
        <v>44903.214534889201</v>
      </c>
      <c r="Z135" s="168"/>
      <c r="AA135" s="117"/>
      <c r="AB135" s="113"/>
    </row>
    <row r="136" spans="1:28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0">
        <f>+'[4]10.PRECIO DEL VINO DE TRASLADO'!$AC$555</f>
        <v>40252.316599999991</v>
      </c>
      <c r="L136" s="166"/>
      <c r="M136" s="91"/>
      <c r="N136" s="2"/>
      <c r="O136" s="89" t="s">
        <v>8</v>
      </c>
      <c r="P136" s="166">
        <f>+AVERAGE('[1]10.PRECIO DEL VINO DE TRASLADO'!AC436:AC447)</f>
        <v>50611.735360945946</v>
      </c>
      <c r="Q136" s="160">
        <f>+(SUM(C126:C136)+SUM(B137))/12</f>
        <v>77963.057847127347</v>
      </c>
      <c r="R136" s="160">
        <f t="shared" ref="R136" si="479">+(SUM(D126:D136)+SUM(C137))/12</f>
        <v>57763.356519386252</v>
      </c>
      <c r="S136" s="160">
        <f>+(SUM(E126:E136)+SUM(D137))/12</f>
        <v>33901.062691514126</v>
      </c>
      <c r="T136" s="160">
        <f>+(SUM(F126:F136)+SUM(E137))/12</f>
        <v>35554.847348534757</v>
      </c>
      <c r="U136" s="160">
        <f>+(SUM(G126:G136)+SUM(F137))/12</f>
        <v>60922.554135623221</v>
      </c>
      <c r="V136" s="160">
        <f>+(SUM(H126:H136)+SUM(G137))/12</f>
        <v>66443.031381639667</v>
      </c>
      <c r="W136" s="160">
        <f t="shared" ref="W136" si="480">+(SUM(I126:I136)+SUM(H137))/12</f>
        <v>75384.106752279535</v>
      </c>
      <c r="X136" s="160">
        <f t="shared" ref="X136" si="481">+(SUM(J126:J136)+SUM(I137))/12</f>
        <v>54757.638831301672</v>
      </c>
      <c r="Y136" s="167">
        <f t="shared" ref="Y136" si="482">+(SUM(K126:K136)+SUM(J137))/12</f>
        <v>44503.189880794023</v>
      </c>
      <c r="Z136" s="168"/>
      <c r="AA136" s="117"/>
      <c r="AB136" s="113"/>
    </row>
    <row r="137" spans="1:28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0">
        <f>+'[5]10.PRECIO DEL VINO DE TRASLADO'!$AC$556</f>
        <v>27683.84</v>
      </c>
      <c r="L137" s="166"/>
      <c r="M137" s="91"/>
      <c r="N137" s="2"/>
      <c r="O137" s="89" t="s">
        <v>9</v>
      </c>
      <c r="P137" s="166">
        <f>+AVERAGE('[1]10.PRECIO DEL VINO DE TRASLADO'!AC437:AC448)</f>
        <v>54202.651646439219</v>
      </c>
      <c r="Q137" s="160">
        <f>+(SUM(C126:C137))/12</f>
        <v>77589.725856208694</v>
      </c>
      <c r="R137" s="160">
        <f t="shared" ref="R137" si="483">+(SUM(D126:D137))/12</f>
        <v>54917.435459027824</v>
      </c>
      <c r="S137" s="160">
        <f>+(SUM(E126:E137))/12</f>
        <v>32860.670874842705</v>
      </c>
      <c r="T137" s="160">
        <f>+(SUM(F126:F137))/12</f>
        <v>37207.857246404521</v>
      </c>
      <c r="U137" s="160">
        <f>+(SUM(G126:G137))/12</f>
        <v>61582.631204547135</v>
      </c>
      <c r="V137" s="160">
        <f>+(SUM(H126:H137))/12</f>
        <v>67545.687809954819</v>
      </c>
      <c r="W137" s="160">
        <f t="shared" ref="W137" si="484">+(SUM(I126:I137))/12</f>
        <v>74227.846114851578</v>
      </c>
      <c r="X137" s="160">
        <f t="shared" ref="X137" si="485">+(SUM(J126:J137))/12</f>
        <v>53836.522860155637</v>
      </c>
      <c r="Y137" s="167">
        <f t="shared" ref="Y137" si="486">+(SUM(K126:K137))/12</f>
        <v>43208.602886741828</v>
      </c>
      <c r="Z137" s="168"/>
      <c r="AA137" s="117"/>
      <c r="AB137" s="113"/>
    </row>
    <row r="138" spans="1:28" ht="25.5" x14ac:dyDescent="0.25">
      <c r="A138" s="92" t="s">
        <v>13</v>
      </c>
      <c r="B138" s="169">
        <f>AVERAGE(B126:B137)</f>
        <v>54202.651646439219</v>
      </c>
      <c r="C138" s="170">
        <f t="shared" ref="C138:I138" si="487">AVERAGE(C126:C137)</f>
        <v>77589.725856208694</v>
      </c>
      <c r="D138" s="170">
        <f t="shared" si="487"/>
        <v>54917.435459027824</v>
      </c>
      <c r="E138" s="170">
        <f t="shared" si="487"/>
        <v>32860.670874842705</v>
      </c>
      <c r="F138" s="170">
        <f t="shared" si="487"/>
        <v>37207.857246404521</v>
      </c>
      <c r="G138" s="170">
        <f t="shared" si="487"/>
        <v>61582.631204547135</v>
      </c>
      <c r="H138" s="170">
        <f t="shared" si="487"/>
        <v>67545.687809954819</v>
      </c>
      <c r="I138" s="170">
        <f t="shared" si="487"/>
        <v>74227.846114851578</v>
      </c>
      <c r="J138" s="170">
        <f t="shared" ref="J138:K138" si="488">AVERAGE(J126:J137)</f>
        <v>53836.522860155637</v>
      </c>
      <c r="K138" s="170">
        <f t="shared" si="488"/>
        <v>43208.602886741828</v>
      </c>
      <c r="L138" s="169"/>
      <c r="M138" s="174"/>
      <c r="N138" s="3"/>
      <c r="O138" s="92" t="s">
        <v>14</v>
      </c>
      <c r="P138" s="169">
        <f t="shared" ref="P138" si="489">+AVERAGE(P126:P137)</f>
        <v>42827.926398021598</v>
      </c>
      <c r="Q138" s="170">
        <f>+AVERAGE(Q126:Q137)</f>
        <v>69743.869367186286</v>
      </c>
      <c r="R138" s="170">
        <f t="shared" ref="R138:Y138" si="490">+AVERAGE(R126:R137)</f>
        <v>68553.607043439682</v>
      </c>
      <c r="S138" s="170">
        <f t="shared" si="490"/>
        <v>41468.672186179458</v>
      </c>
      <c r="T138" s="170">
        <f t="shared" si="490"/>
        <v>32624.860166646042</v>
      </c>
      <c r="U138" s="170">
        <f t="shared" si="490"/>
        <v>51776.169033395745</v>
      </c>
      <c r="V138" s="170">
        <f t="shared" si="490"/>
        <v>64815.171966338858</v>
      </c>
      <c r="W138" s="170">
        <f t="shared" si="490"/>
        <v>74211.43796761916</v>
      </c>
      <c r="X138" s="170">
        <f t="shared" si="490"/>
        <v>62345.951119639598</v>
      </c>
      <c r="Y138" s="171">
        <f t="shared" si="490"/>
        <v>47550.550503613726</v>
      </c>
      <c r="Z138" s="172">
        <f t="shared" ref="Z138" si="491">+AVERAGE(Z126:Z137)</f>
        <v>40803.724982130952</v>
      </c>
      <c r="AA138" s="119">
        <f>+Z138/Y138-1</f>
        <v>-0.14188743242772828</v>
      </c>
      <c r="AB138" s="173">
        <f>+POWER(Z138/U138,0.2)-1</f>
        <v>-4.6514748739049816E-2</v>
      </c>
    </row>
    <row r="139" spans="1:28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92">+D138/C138-1</f>
        <v>-0.29220737857996493</v>
      </c>
      <c r="E139" s="85">
        <f t="shared" si="492"/>
        <v>-0.40163500716709499</v>
      </c>
      <c r="F139" s="85">
        <f t="shared" si="492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K139" si="493">+I138/H138-1</f>
        <v>9.892797781107121E-2</v>
      </c>
      <c r="J139" s="85">
        <f t="shared" si="493"/>
        <v>-0.27471258189473491</v>
      </c>
      <c r="K139" s="85">
        <f t="shared" si="493"/>
        <v>-0.19741096580513973</v>
      </c>
      <c r="L139" s="198"/>
      <c r="M139" s="101"/>
      <c r="N139" s="2"/>
      <c r="O139" s="98" t="s">
        <v>12</v>
      </c>
      <c r="P139" s="110"/>
      <c r="Q139" s="85">
        <f>+Q138/P138-1</f>
        <v>0.62846710622926749</v>
      </c>
      <c r="R139" s="85">
        <f t="shared" ref="R139:T139" si="494">+R138/Q138-1</f>
        <v>-1.706619283596289E-2</v>
      </c>
      <c r="S139" s="85">
        <f t="shared" si="494"/>
        <v>-0.39509131649480655</v>
      </c>
      <c r="T139" s="85">
        <f t="shared" si="494"/>
        <v>-0.21326489499899759</v>
      </c>
      <c r="U139" s="85">
        <f>+U138/T138-1</f>
        <v>0.58701581459432606</v>
      </c>
      <c r="V139" s="85">
        <f>+V138/U138-1</f>
        <v>0.25183406142955311</v>
      </c>
      <c r="W139" s="85">
        <f>+W138/V138-1</f>
        <v>0.14497016232804505</v>
      </c>
      <c r="X139" s="85">
        <f t="shared" ref="X139" si="495">+X138/W138-1</f>
        <v>-0.15988757492014716</v>
      </c>
      <c r="Y139" s="111">
        <f t="shared" ref="Y139:Z139" si="496">+Y138/X138-1</f>
        <v>-0.2373113305727591</v>
      </c>
      <c r="Z139" s="100">
        <f t="shared" si="496"/>
        <v>-0.14188743242772828</v>
      </c>
      <c r="AA139" s="99"/>
      <c r="AB139" s="115"/>
    </row>
    <row r="140" spans="1:2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</sheetData>
  <mergeCells count="19">
    <mergeCell ref="A22:M22"/>
    <mergeCell ref="O22:AB22"/>
    <mergeCell ref="A1:AB1"/>
    <mergeCell ref="A2:AB2"/>
    <mergeCell ref="A3:AB3"/>
    <mergeCell ref="A5:M5"/>
    <mergeCell ref="O5:AB5"/>
    <mergeCell ref="A39:M39"/>
    <mergeCell ref="O39:AB39"/>
    <mergeCell ref="A56:M56"/>
    <mergeCell ref="O56:AB56"/>
    <mergeCell ref="A73:M73"/>
    <mergeCell ref="O73:AB73"/>
    <mergeCell ref="O90:AB90"/>
    <mergeCell ref="A107:M107"/>
    <mergeCell ref="O107:AB107"/>
    <mergeCell ref="A124:M124"/>
    <mergeCell ref="O124:AB124"/>
    <mergeCell ref="A90:M90"/>
  </mergeCells>
  <hyperlinks>
    <hyperlink ref="AD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V81" sqref="V81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S2" s="177" t="s">
        <v>206</v>
      </c>
    </row>
    <row r="3" spans="2:19" ht="6" customHeight="1" x14ac:dyDescent="0.25"/>
    <row r="4" spans="2:19" ht="18.75" customHeight="1" x14ac:dyDescent="0.25">
      <c r="B4" s="259" t="s">
        <v>218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tipo'!K61="","",'Despacho por tipo'!K61)</f>
        <v>55.140599999999999</v>
      </c>
      <c r="P7" s="26">
        <f>+IF('Despacho por tipo'!L61="","",'Despacho por tipo'!L61)</f>
        <v>55.588299999999997</v>
      </c>
      <c r="Q7" s="22">
        <f>+IF('Despacho por tipo'!M61="","",'Despacho por tipo'!M61)</f>
        <v>8.1192442592208369E-3</v>
      </c>
      <c r="R7" s="2"/>
      <c r="S7" s="253"/>
    </row>
    <row r="8" spans="2:19" ht="12.95" customHeight="1" x14ac:dyDescent="0.25">
      <c r="N8" s="27" t="str">
        <f>+'Despacho por tipo'!A62</f>
        <v>Feb</v>
      </c>
      <c r="O8" s="26">
        <f>+IF('Despacho por tipo'!K62="","",'Despacho por tipo'!K62)</f>
        <v>53.282899999999998</v>
      </c>
      <c r="P8" s="26">
        <f>+IF('Despacho por tipo'!L62="","",'Despacho por tipo'!L62)</f>
        <v>50.491799999999998</v>
      </c>
      <c r="Q8" s="22">
        <f>+IF('Despacho por tipo'!M62="","",'Despacho por tipo'!M62)</f>
        <v>-5.238265935224995E-2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tipo'!K63="","",'Despacho por tipo'!K63)</f>
        <v>55.540799999999997</v>
      </c>
      <c r="P9" s="26">
        <f>+IF('Despacho por tipo'!L63="","",'Despacho por tipo'!L63)</f>
        <v>60.339100000000002</v>
      </c>
      <c r="Q9" s="22">
        <f>+IF('Despacho por tipo'!M63="","",'Despacho por tipo'!M63)</f>
        <v>8.6392345807046356E-2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tipo'!K64="","",'Despacho por tipo'!K64)</f>
        <v>58.4756</v>
      </c>
      <c r="P10" s="26">
        <f>+IF('Despacho por tipo'!L64="","",'Despacho por tipo'!L64)</f>
        <v>58.165100000000002</v>
      </c>
      <c r="Q10" s="22">
        <f>+IF('Despacho por tipo'!M64="","",'Despacho por tipo'!M64)</f>
        <v>-5.3099070381491531E-3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tipo'!K65="","",'Despacho por tipo'!K65)</f>
        <v>60.129600000000003</v>
      </c>
      <c r="P11" s="26" t="str">
        <f>+IF('Despacho por tipo'!L65="","",'Despacho por tipo'!L65)</f>
        <v/>
      </c>
      <c r="Q11" s="22" t="str">
        <f>+IF('Despacho por tipo'!M65="","",'Despacho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tipo'!K66="","",'Despacho por tipo'!K66)</f>
        <v>57.843000000000004</v>
      </c>
      <c r="P12" s="26" t="str">
        <f>+IF('Despacho por tipo'!L66="","",'Despacho por tipo'!L66)</f>
        <v/>
      </c>
      <c r="Q12" s="22" t="str">
        <f>+IF('Despacho por tipo'!M66="","",'Despacho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tipo'!K67="","",'Despacho por tipo'!K67)</f>
        <v>65.867699999999999</v>
      </c>
      <c r="P13" s="26" t="str">
        <f>+IF('Despacho por tipo'!L67="","",'Despacho por tipo'!L67)</f>
        <v/>
      </c>
      <c r="Q13" s="22" t="str">
        <f>+IF('Despacho por tipo'!M67="","",'Despacho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tipo'!K68="","",'Despacho por tipo'!K68)</f>
        <v>67.826499999999996</v>
      </c>
      <c r="P14" s="26" t="str">
        <f>+IF('Despacho por tipo'!L68="","",'Despacho por tipo'!L68)</f>
        <v/>
      </c>
      <c r="Q14" s="22" t="str">
        <f>+IF('Despacho por tipo'!M68="","",'Despacho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tipo'!K69="","",'Despacho por tipo'!K69)</f>
        <v>73.923199999999994</v>
      </c>
      <c r="P15" s="26" t="str">
        <f>+IF('Despacho por tipo'!L69="","",'Despacho por tipo'!L69)</f>
        <v/>
      </c>
      <c r="Q15" s="22" t="str">
        <f>+IF('Despacho por tipo'!M69="","",'Despacho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tipo'!K70="","",'Despacho por tipo'!K70)</f>
        <v>69.236999999999995</v>
      </c>
      <c r="P16" s="26" t="str">
        <f>+IF('Despacho por tipo'!L70="","",'Despacho por tipo'!L70)</f>
        <v/>
      </c>
      <c r="Q16" s="22" t="str">
        <f>+IF('Despacho por tipo'!M70="","",'Despacho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tipo'!K71="","",'Despacho por tipo'!K71)</f>
        <v>62.866100000000003</v>
      </c>
      <c r="P17" s="26" t="str">
        <f>+IF('Despacho por tipo'!L71="","",'Despacho por tipo'!L71)</f>
        <v/>
      </c>
      <c r="Q17" s="22" t="str">
        <f>+IF('Despacho por tipo'!M71="","",'Despacho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tipo'!K72="","",'Despacho por tipo'!K72)</f>
        <v>64.410399999999996</v>
      </c>
      <c r="P18" s="179" t="str">
        <f>+IF('Despacho por tipo'!L72="","",'Despacho por tipo'!L72)</f>
        <v/>
      </c>
      <c r="Q18" s="29" t="str">
        <f>+IF('Despacho por tipo'!M72="","",'Despacho por tipo'!M72)</f>
        <v/>
      </c>
    </row>
    <row r="19" spans="8:18" ht="6" customHeight="1" thickBot="1" x14ac:dyDescent="0.3"/>
    <row r="20" spans="8:18" x14ac:dyDescent="0.25">
      <c r="H20" s="12"/>
      <c r="I20" s="261" t="s">
        <v>161</v>
      </c>
      <c r="J20" s="262"/>
      <c r="K20" s="263"/>
      <c r="L20" s="261" t="s">
        <v>166</v>
      </c>
      <c r="M20" s="262"/>
      <c r="N20" s="263"/>
      <c r="O20" s="261" t="s">
        <v>162</v>
      </c>
      <c r="P20" s="262"/>
      <c r="Q20" s="264"/>
    </row>
    <row r="21" spans="8:18" ht="38.25" x14ac:dyDescent="0.25">
      <c r="H21" s="13"/>
      <c r="I21" s="205" t="str">
        <f>+O6</f>
        <v>Volumen mensual 2025</v>
      </c>
      <c r="J21" s="18" t="str">
        <f>+P6</f>
        <v>Volumen mensual 2026</v>
      </c>
      <c r="K21" s="14" t="s">
        <v>16</v>
      </c>
      <c r="L21" s="205" t="str">
        <f>+I21</f>
        <v>Volumen mensual 2025</v>
      </c>
      <c r="M21" s="18" t="str">
        <f>+J21</f>
        <v>Volumen mensual 2026</v>
      </c>
      <c r="N21" s="14" t="s">
        <v>16</v>
      </c>
      <c r="O21" s="205" t="str">
        <f>+L21</f>
        <v>Volumen mensual 2025</v>
      </c>
      <c r="P21" s="18" t="str">
        <f>+M21</f>
        <v>Volumen mensual 2026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tipo'!K7="","",'Despacho por tipo'!K7)</f>
        <v>14.529</v>
      </c>
      <c r="J22" s="26">
        <f>+IF('Despacho por tipo'!L7="","",'Despacho por tipo'!L7)</f>
        <v>13.286799999999999</v>
      </c>
      <c r="K22" s="35">
        <f>+IF('Despacho por tipo'!M7="","",'Despacho por tipo'!M7)</f>
        <v>-8.5497969578085198E-2</v>
      </c>
      <c r="L22" s="26">
        <f>+IF('Despacho por tipo'!K25="","",'Despacho por tipo'!K25)</f>
        <v>38.938899999999997</v>
      </c>
      <c r="M22" s="26">
        <f>+IF('Despacho por tipo'!L25="","",'Despacho por tipo'!L25)</f>
        <v>40.884900000000002</v>
      </c>
      <c r="N22" s="35">
        <f>+IF('Despacho por tipo'!M25="","",'Despacho por tipo'!M25)</f>
        <v>4.9975731209664476E-2</v>
      </c>
      <c r="O22" s="26">
        <f>+IF('Despacho por tipo'!K43="","",'Despacho por tipo'!K43)</f>
        <v>1.3888</v>
      </c>
      <c r="P22" s="26">
        <f>+IF('Despacho por tipo'!L43="","",'Despacho por tipo'!L43)</f>
        <v>1.2764</v>
      </c>
      <c r="Q22" s="22">
        <f>+IF('Despacho por tipo'!M43="","",'Despacho por tipo'!M43)</f>
        <v>-8.0933179723502335E-2</v>
      </c>
    </row>
    <row r="23" spans="8:18" ht="12.95" customHeight="1" x14ac:dyDescent="0.25">
      <c r="H23" s="19" t="str">
        <f>+'Despacho por tipo'!A8</f>
        <v>Feb</v>
      </c>
      <c r="I23" s="26">
        <f>+IF('Despacho por tipo'!K8="","",'Despacho por tipo'!K8)</f>
        <v>13.2531</v>
      </c>
      <c r="J23" s="26">
        <f>+IF('Despacho por tipo'!L8="","",'Despacho por tipo'!L8)</f>
        <v>11.960800000000001</v>
      </c>
      <c r="K23" s="35">
        <f>+IF('Despacho por tipo'!M8="","",'Despacho por tipo'!M8)</f>
        <v>-9.7509261983988571E-2</v>
      </c>
      <c r="L23" s="26">
        <f>+IF('Despacho por tipo'!K26="","",'Despacho por tipo'!K26)</f>
        <v>38.5732</v>
      </c>
      <c r="M23" s="26">
        <f>+IF('Despacho por tipo'!L26="","",'Despacho por tipo'!L26)</f>
        <v>36.987299999999998</v>
      </c>
      <c r="N23" s="35">
        <f>+IF('Despacho por tipo'!M26="","",'Despacho por tipo'!M26)</f>
        <v>-4.1114037725674901E-2</v>
      </c>
      <c r="O23" s="26">
        <f>+IF('Despacho por tipo'!K44="","",'Despacho por tipo'!K44)</f>
        <v>1.36</v>
      </c>
      <c r="P23" s="26">
        <f>+IF('Despacho por tipo'!L44="","",'Despacho por tipo'!L44)</f>
        <v>1.2701</v>
      </c>
      <c r="Q23" s="22">
        <f>+IF('Despacho por tipo'!M44="","",'Despacho por tipo'!M44)</f>
        <v>-6.6102941176470642E-2</v>
      </c>
    </row>
    <row r="24" spans="8:18" ht="12.95" customHeight="1" x14ac:dyDescent="0.25">
      <c r="H24" s="19" t="str">
        <f>+'Despacho por tipo'!A9</f>
        <v>Mar</v>
      </c>
      <c r="I24" s="26">
        <f>+IF('Despacho por tipo'!K9="","",'Despacho por tipo'!K9)</f>
        <v>16.894600000000001</v>
      </c>
      <c r="J24" s="26">
        <f>+IF('Despacho por tipo'!L9="","",'Despacho por tipo'!L9)</f>
        <v>14.9514</v>
      </c>
      <c r="K24" s="35">
        <f>+IF('Despacho por tipo'!M9="","",'Despacho por tipo'!M9)</f>
        <v>-0.11501900015389543</v>
      </c>
      <c r="L24" s="26">
        <f>+IF('Despacho por tipo'!K27="","",'Despacho por tipo'!K27)</f>
        <v>37.240499999999997</v>
      </c>
      <c r="M24" s="26">
        <f>+IF('Despacho por tipo'!L27="","",'Despacho por tipo'!L27)</f>
        <v>43.418500000000002</v>
      </c>
      <c r="N24" s="35">
        <f>+IF('Despacho por tipo'!M27="","",'Despacho por tipo'!M27)</f>
        <v>0.16589465769793654</v>
      </c>
      <c r="O24" s="26">
        <f>+IF('Despacho por tipo'!K45="","",'Despacho por tipo'!K45)</f>
        <v>1.2029000000000001</v>
      </c>
      <c r="P24" s="26">
        <f>+IF('Despacho por tipo'!L45="","",'Despacho por tipo'!L45)</f>
        <v>1.7369000000000001</v>
      </c>
      <c r="Q24" s="22">
        <f>+IF('Despacho por tipo'!M45="","",'Despacho por tipo'!M45)</f>
        <v>0.44392717599135412</v>
      </c>
    </row>
    <row r="25" spans="8:18" ht="12.95" customHeight="1" x14ac:dyDescent="0.25">
      <c r="H25" s="19" t="str">
        <f>+'Despacho por tipo'!A10</f>
        <v>Abr</v>
      </c>
      <c r="I25" s="26">
        <f>+IF('Despacho por tipo'!K10="","",'Despacho por tipo'!K10)</f>
        <v>20.9985</v>
      </c>
      <c r="J25" s="26">
        <f>+IF('Despacho por tipo'!L10="","",'Despacho por tipo'!L10)</f>
        <v>13.8689</v>
      </c>
      <c r="K25" s="35">
        <f>+IF('Despacho por tipo'!M10="","",'Despacho por tipo'!M10)</f>
        <v>-0.33952901397718882</v>
      </c>
      <c r="L25" s="26">
        <f>+IF('Despacho por tipo'!K28="","",'Despacho por tipo'!K28)</f>
        <v>35.232999999999997</v>
      </c>
      <c r="M25" s="26">
        <f>+IF('Despacho por tipo'!L28="","",'Despacho por tipo'!L28)</f>
        <v>42.258099999999999</v>
      </c>
      <c r="N25" s="35">
        <f>+IF('Despacho por tipo'!M28="","",'Despacho por tipo'!M28)</f>
        <v>0.19938977662986401</v>
      </c>
      <c r="O25" s="26">
        <f>+IF('Despacho por tipo'!K46="","",'Despacho por tipo'!K46)</f>
        <v>2.0623999999999998</v>
      </c>
      <c r="P25" s="26">
        <f>+IF('Despacho por tipo'!L46="","",'Despacho por tipo'!L46)</f>
        <v>1.8407</v>
      </c>
      <c r="Q25" s="22">
        <f>+IF('Despacho por tipo'!M46="","",'Despacho por tipo'!M46)</f>
        <v>-0.1074961210240496</v>
      </c>
    </row>
    <row r="26" spans="8:18" ht="12.95" customHeight="1" x14ac:dyDescent="0.25">
      <c r="H26" s="19" t="str">
        <f>+'Despacho por tipo'!A11</f>
        <v>May</v>
      </c>
      <c r="I26" s="26">
        <f>+IF('Despacho por tipo'!K11="","",'Despacho por tipo'!K11)</f>
        <v>26.363499999999998</v>
      </c>
      <c r="J26" s="26" t="str">
        <f>+IF('Despacho por tipo'!L11="","",'Despacho por tipo'!L11)</f>
        <v/>
      </c>
      <c r="K26" s="35" t="str">
        <f>+IF('Despacho por tipo'!M11="","",'Despacho por tipo'!M11)</f>
        <v/>
      </c>
      <c r="L26" s="26">
        <f>+IF('Despacho por tipo'!K29="","",'Despacho por tipo'!K29)</f>
        <v>30.682400000000001</v>
      </c>
      <c r="M26" s="26" t="str">
        <f>+IF('Despacho por tipo'!L29="","",'Despacho por tipo'!L29)</f>
        <v/>
      </c>
      <c r="N26" s="35" t="str">
        <f>+IF('Despacho por tipo'!M29="","",'Despacho por tipo'!M29)</f>
        <v/>
      </c>
      <c r="O26" s="26">
        <f>+IF('Despacho por tipo'!K47="","",'Despacho por tipo'!K47)</f>
        <v>1.1837</v>
      </c>
      <c r="P26" s="26" t="str">
        <f>+IF('Despacho por tipo'!L47="","",'Despacho por tipo'!L47)</f>
        <v/>
      </c>
      <c r="Q26" s="22" t="str">
        <f>+IF('Despacho por tipo'!M47="","",'Despacho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+IF('Despacho por tipo'!K12="","",'Despacho por tipo'!K12)</f>
        <v>20.870799999999999</v>
      </c>
      <c r="J27" s="26" t="str">
        <f>+IF('Despacho por tipo'!L12="","",'Despacho por tipo'!L12)</f>
        <v/>
      </c>
      <c r="K27" s="35" t="str">
        <f>+IF('Despacho por tipo'!M12="","",'Despacho por tipo'!M12)</f>
        <v/>
      </c>
      <c r="L27" s="26">
        <f>+IF('Despacho por tipo'!K30="","",'Despacho por tipo'!K30)</f>
        <v>35.425600000000003</v>
      </c>
      <c r="M27" s="26" t="str">
        <f>+IF('Despacho por tipo'!L30="","",'Despacho por tipo'!L30)</f>
        <v/>
      </c>
      <c r="N27" s="35" t="str">
        <f>+IF('Despacho por tipo'!M30="","",'Despacho por tipo'!M30)</f>
        <v/>
      </c>
      <c r="O27" s="26">
        <f>+IF('Despacho por tipo'!K48="","",'Despacho por tipo'!K48)</f>
        <v>1.3109</v>
      </c>
      <c r="P27" s="26" t="str">
        <f>+IF('Despacho por tipo'!L48="","",'Despacho por tipo'!L48)</f>
        <v/>
      </c>
      <c r="Q27" s="22" t="str">
        <f>+IF('Despacho por tipo'!M48="","",'Despacho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+IF('Despacho por tipo'!K13="","",'Despacho por tipo'!K13)</f>
        <v>19.6723</v>
      </c>
      <c r="J28" s="26" t="str">
        <f>+IF('Despacho por tipo'!L13="","",'Despacho por tipo'!L13)</f>
        <v/>
      </c>
      <c r="K28" s="35" t="str">
        <f>+IF('Despacho por tipo'!M13="","",'Despacho por tipo'!M13)</f>
        <v/>
      </c>
      <c r="L28" s="26">
        <f>+IF('Despacho por tipo'!K31="","",'Despacho por tipo'!K31)</f>
        <v>43.856299999999997</v>
      </c>
      <c r="M28" s="26" t="str">
        <f>+IF('Despacho por tipo'!L31="","",'Despacho por tipo'!L31)</f>
        <v/>
      </c>
      <c r="N28" s="35" t="str">
        <f>+IF('Despacho por tipo'!M31="","",'Despacho por tipo'!M31)</f>
        <v/>
      </c>
      <c r="O28" s="26">
        <f>+IF('Despacho por tipo'!K49="","",'Despacho por tipo'!K49)</f>
        <v>2.0350000000000001</v>
      </c>
      <c r="P28" s="26" t="str">
        <f>+IF('Despacho por tipo'!L49="","",'Despacho por tipo'!L49)</f>
        <v/>
      </c>
      <c r="Q28" s="22" t="str">
        <f>+IF('Despacho por tipo'!M49="","",'Despacho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tipo'!K14="","",'Despacho por tipo'!K14)</f>
        <v>20.1067</v>
      </c>
      <c r="J29" s="26" t="str">
        <f>+IF('Despacho por tipo'!L14="","",'Despacho por tipo'!L14)</f>
        <v/>
      </c>
      <c r="K29" s="35" t="str">
        <f>+IF('Despacho por tipo'!M14="","",'Despacho por tipo'!M14)</f>
        <v/>
      </c>
      <c r="L29" s="26">
        <f>+IF('Despacho por tipo'!K32="","",'Despacho por tipo'!K32)</f>
        <v>44.7622</v>
      </c>
      <c r="M29" s="26" t="str">
        <f>+IF('Despacho por tipo'!L32="","",'Despacho por tipo'!L32)</f>
        <v/>
      </c>
      <c r="N29" s="35" t="str">
        <f>+IF('Despacho por tipo'!M32="","",'Despacho por tipo'!M32)</f>
        <v/>
      </c>
      <c r="O29" s="26">
        <f>+IF('Despacho por tipo'!K50="","",'Despacho por tipo'!K50)</f>
        <v>2.6442999999999999</v>
      </c>
      <c r="P29" s="26" t="str">
        <f>+IF('Despacho por tipo'!L50="","",'Despacho por tipo'!L50)</f>
        <v/>
      </c>
      <c r="Q29" s="22" t="str">
        <f>+IF('Despacho por tipo'!M50="","",'Despacho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tipo'!K15="","",'Despacho por tipo'!K15)</f>
        <v>25.110099999999999</v>
      </c>
      <c r="J30" s="26" t="str">
        <f>+IF('Despacho por tipo'!L15="","",'Despacho por tipo'!L15)</f>
        <v/>
      </c>
      <c r="K30" s="35" t="str">
        <f>+IF('Despacho por tipo'!M15="","",'Despacho por tipo'!M15)</f>
        <v/>
      </c>
      <c r="L30" s="26">
        <f>+IF('Despacho por tipo'!K33="","",'Despacho por tipo'!K33)</f>
        <v>45.145899999999997</v>
      </c>
      <c r="M30" s="26" t="str">
        <f>+IF('Despacho por tipo'!L33="","",'Despacho por tipo'!L33)</f>
        <v/>
      </c>
      <c r="N30" s="35" t="str">
        <f>+IF('Despacho por tipo'!M33="","",'Despacho por tipo'!M33)</f>
        <v/>
      </c>
      <c r="O30" s="26">
        <f>+IF('Despacho por tipo'!K51="","",'Despacho por tipo'!K51)</f>
        <v>3.2835999999999999</v>
      </c>
      <c r="P30" s="26" t="str">
        <f>+IF('Despacho por tipo'!L51="","",'Despacho por tipo'!L51)</f>
        <v/>
      </c>
      <c r="Q30" s="22" t="str">
        <f>+IF('Despacho por tipo'!M51="","",'Despacho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tipo'!K16="","",'Despacho por tipo'!K16)</f>
        <v>19.475000000000001</v>
      </c>
      <c r="J31" s="26" t="str">
        <f>+IF('Despacho por tipo'!L16="","",'Despacho por tipo'!L16)</f>
        <v/>
      </c>
      <c r="K31" s="35" t="str">
        <f>+IF('Despacho por tipo'!M16="","",'Despacho por tipo'!M16)</f>
        <v/>
      </c>
      <c r="L31" s="26">
        <f>+IF('Despacho por tipo'!K34="","",'Despacho por tipo'!K34)</f>
        <v>45.827199999999998</v>
      </c>
      <c r="M31" s="26" t="str">
        <f>+IF('Despacho por tipo'!L34="","",'Despacho por tipo'!L34)</f>
        <v/>
      </c>
      <c r="N31" s="35" t="str">
        <f>+IF('Despacho por tipo'!M34="","",'Despacho por tipo'!M34)</f>
        <v/>
      </c>
      <c r="O31" s="26">
        <f>+IF('Despacho por tipo'!K52="","",'Despacho por tipo'!K52)</f>
        <v>3.5935999999999999</v>
      </c>
      <c r="P31" s="26" t="str">
        <f>+IF('Despacho por tipo'!L52="","",'Despacho por tipo'!L52)</f>
        <v/>
      </c>
      <c r="Q31" s="22" t="str">
        <f>+IF('Despacho por tipo'!M52="","",'Despacho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tipo'!K17="","",'Despacho por tipo'!K17)</f>
        <v>17.684100000000001</v>
      </c>
      <c r="J32" s="26" t="str">
        <f>+IF('Despacho por tipo'!L17="","",'Despacho por tipo'!L17)</f>
        <v/>
      </c>
      <c r="K32" s="35" t="str">
        <f>+IF('Despacho por tipo'!M17="","",'Despacho por tipo'!M17)</f>
        <v/>
      </c>
      <c r="L32" s="26">
        <f>+IF('Despacho por tipo'!K35="","",'Despacho por tipo'!K35)</f>
        <v>41.8446</v>
      </c>
      <c r="M32" s="26" t="str">
        <f>+IF('Despacho por tipo'!L35="","",'Despacho por tipo'!L35)</f>
        <v/>
      </c>
      <c r="N32" s="35" t="str">
        <f>+IF('Despacho por tipo'!M35="","",'Despacho por tipo'!M35)</f>
        <v/>
      </c>
      <c r="O32" s="26">
        <f>+IF('Despacho por tipo'!K53="","",'Despacho por tipo'!K53)</f>
        <v>3.2119</v>
      </c>
      <c r="P32" s="26" t="str">
        <f>+IF('Despacho por tipo'!L53="","",'Despacho por tipo'!L53)</f>
        <v/>
      </c>
      <c r="Q32" s="22" t="str">
        <f>+IF('Despacho por tipo'!M53="","",'Despacho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tipo'!K18="","",'Despacho por tipo'!K18)</f>
        <v>17.523</v>
      </c>
      <c r="J33" s="179" t="str">
        <f>+IF('Despacho por tipo'!L18="","",'Despacho por tipo'!L18)</f>
        <v/>
      </c>
      <c r="K33" s="36" t="str">
        <f>+IF('Despacho por tipo'!M18="","",'Despacho por tipo'!M18)</f>
        <v/>
      </c>
      <c r="L33" s="179">
        <f>+IF('Despacho por tipo'!K36="","",'Despacho por tipo'!K36)</f>
        <v>43.8461</v>
      </c>
      <c r="M33" s="179" t="str">
        <f>+IF('Despacho por tipo'!L36="","",'Despacho por tipo'!L36)</f>
        <v/>
      </c>
      <c r="N33" s="36" t="str">
        <f>+IF('Despacho por tipo'!M36="","",'Despacho por tipo'!M36)</f>
        <v/>
      </c>
      <c r="O33" s="179">
        <f>+IF('Despacho por tipo'!K54="","",'Despacho por tipo'!K54)</f>
        <v>2.6686000000000001</v>
      </c>
      <c r="P33" s="179" t="str">
        <f>+IF('Despacho por tipo'!L54="","",'Despacho por tipo'!L54)</f>
        <v/>
      </c>
      <c r="Q33" s="29" t="str">
        <f>+IF('Despacho por tipo'!M54="","",'Despacho por tipo'!M54)</f>
        <v/>
      </c>
    </row>
    <row r="34" spans="8:17" ht="6" customHeight="1" thickBot="1" x14ac:dyDescent="0.3"/>
    <row r="35" spans="8:17" x14ac:dyDescent="0.25">
      <c r="H35" s="12"/>
      <c r="I35" s="261" t="s">
        <v>163</v>
      </c>
      <c r="J35" s="262"/>
      <c r="K35" s="263"/>
      <c r="L35" s="261" t="s">
        <v>164</v>
      </c>
      <c r="M35" s="262"/>
      <c r="N35" s="263"/>
      <c r="O35" s="261" t="s">
        <v>165</v>
      </c>
      <c r="P35" s="262"/>
      <c r="Q35" s="264"/>
    </row>
    <row r="36" spans="8:17" ht="38.25" x14ac:dyDescent="0.25">
      <c r="H36" s="13"/>
      <c r="I36" s="205" t="str">
        <f>+I21</f>
        <v>Volumen mensual 2025</v>
      </c>
      <c r="J36" s="18" t="str">
        <f t="shared" ref="J36:Q36" si="0">+J21</f>
        <v>Volumen mensual 2026</v>
      </c>
      <c r="K36" s="14" t="str">
        <f t="shared" si="0"/>
        <v>Variación último año</v>
      </c>
      <c r="L36" s="205" t="str">
        <f t="shared" si="0"/>
        <v>Volumen mensual 2025</v>
      </c>
      <c r="M36" s="18" t="str">
        <f t="shared" si="0"/>
        <v>Volumen mensual 2026</v>
      </c>
      <c r="N36" s="14" t="str">
        <f t="shared" si="0"/>
        <v>Variación último año</v>
      </c>
      <c r="O36" s="205" t="str">
        <f t="shared" si="0"/>
        <v>Volumen mensual 2025</v>
      </c>
      <c r="P36" s="18" t="str">
        <f t="shared" si="0"/>
        <v>Volumen mensual 2026</v>
      </c>
      <c r="Q36" s="11" t="str">
        <f t="shared" si="0"/>
        <v>Variación último año</v>
      </c>
    </row>
    <row r="37" spans="8:17" ht="12.95" customHeight="1" x14ac:dyDescent="0.25">
      <c r="H37" s="19" t="str">
        <f>+H22</f>
        <v>Ene</v>
      </c>
      <c r="I37" s="26">
        <f>+IF('Despacho por envase'!K7="","",'Despacho por envase'!K7)</f>
        <v>1.6427</v>
      </c>
      <c r="J37" s="26">
        <f>+IF('Despacho por envase'!L7="","",'Despacho por envase'!L7)</f>
        <v>1.2554000000000001</v>
      </c>
      <c r="K37" s="35">
        <f>+IF('Despacho por envase'!M7="","",'Despacho por envase'!M7)</f>
        <v>-0.23577037803615997</v>
      </c>
      <c r="L37" s="26">
        <f>+IF('Despacho por envase'!K25="","",'Despacho por envase'!K25)</f>
        <v>33.2316</v>
      </c>
      <c r="M37" s="26">
        <f>+IF('Despacho por envase'!L25="","",'Despacho por envase'!L25)</f>
        <v>33.043599999999998</v>
      </c>
      <c r="N37" s="35">
        <f>+IF('Despacho por envase'!M25="","",'Despacho por envase'!M25)</f>
        <v>-5.6572659757581079E-3</v>
      </c>
      <c r="O37" s="26">
        <f>+IF('Despacho por envase'!K43="","",'Despacho por envase'!K43)</f>
        <v>19.9558</v>
      </c>
      <c r="P37" s="26">
        <f>+IF('Despacho por envase'!L43="","",'Despacho por envase'!L43)</f>
        <v>21.040700000000001</v>
      </c>
      <c r="Q37" s="22">
        <f>+IF('Despacho por envase'!M43="","",'Despacho por envase'!M43)</f>
        <v>5.4365146974814316E-2</v>
      </c>
    </row>
    <row r="38" spans="8:17" ht="12.95" customHeight="1" x14ac:dyDescent="0.25">
      <c r="H38" s="19" t="str">
        <f t="shared" ref="H38:H48" si="1">+H23</f>
        <v>Feb</v>
      </c>
      <c r="I38" s="26">
        <f>+IF('Despacho por envase'!K8="","",'Despacho por envase'!K8)</f>
        <v>1.5243</v>
      </c>
      <c r="J38" s="26">
        <f>+IF('Despacho por envase'!L8="","",'Despacho por envase'!L8)</f>
        <v>1.2770999999999999</v>
      </c>
      <c r="K38" s="35">
        <f>+IF('Despacho por envase'!M8="","",'Despacho por envase'!M8)</f>
        <v>-0.16217280062979733</v>
      </c>
      <c r="L38" s="26">
        <f>+IF('Despacho por envase'!K26="","",'Despacho por envase'!K26)</f>
        <v>31.765499999999999</v>
      </c>
      <c r="M38" s="26">
        <f>+IF('Despacho por envase'!L26="","",'Despacho por envase'!L26)</f>
        <v>30.148</v>
      </c>
      <c r="N38" s="35">
        <f>+IF('Despacho por envase'!M26="","",'Despacho por envase'!M26)</f>
        <v>-5.0920023295713879E-2</v>
      </c>
      <c r="O38" s="26">
        <f>+IF('Despacho por envase'!K44="","",'Despacho por envase'!K44)</f>
        <v>19.9558</v>
      </c>
      <c r="P38" s="26">
        <f>+IF('Despacho por envase'!L44="","",'Despacho por envase'!L44)</f>
        <v>18.902699999999999</v>
      </c>
      <c r="Q38" s="22">
        <f>+IF('Despacho por envase'!M44="","",'Despacho por envase'!M44)</f>
        <v>-5.2771625291895163E-2</v>
      </c>
    </row>
    <row r="39" spans="8:17" ht="12.95" customHeight="1" x14ac:dyDescent="0.25">
      <c r="H39" s="19" t="str">
        <f t="shared" si="1"/>
        <v>Mar</v>
      </c>
      <c r="I39" s="26">
        <f>+IF('Despacho por envase'!K9="","",'Despacho por envase'!K9)</f>
        <v>1.6298999999999999</v>
      </c>
      <c r="J39" s="26">
        <f>+IF('Despacho por envase'!L9="","",'Despacho por envase'!L9)</f>
        <v>0.8921</v>
      </c>
      <c r="K39" s="35">
        <f>+IF('Despacho por envase'!M9="","",'Despacho por envase'!M9)</f>
        <v>-0.45266580771826492</v>
      </c>
      <c r="L39" s="26">
        <f>+IF('Despacho por envase'!K27="","",'Despacho por envase'!K27)</f>
        <v>34.076599999999999</v>
      </c>
      <c r="M39" s="26">
        <f>+IF('Despacho por envase'!L27="","",'Despacho por envase'!L27)</f>
        <v>36.979900000000001</v>
      </c>
      <c r="N39" s="35">
        <f>+IF('Despacho por envase'!M27="","",'Despacho por envase'!M27)</f>
        <v>8.5199227622474227E-2</v>
      </c>
      <c r="O39" s="26">
        <f>+IF('Despacho por envase'!K45="","",'Despacho por envase'!K45)</f>
        <v>19.666499999999999</v>
      </c>
      <c r="P39" s="26">
        <f>+IF('Despacho por envase'!L45="","",'Despacho por envase'!L45)</f>
        <v>22.356100000000001</v>
      </c>
      <c r="Q39" s="22">
        <f>+IF('Despacho por envase'!M45="","",'Despacho por envase'!M45)</f>
        <v>0.13676048102102567</v>
      </c>
    </row>
    <row r="40" spans="8:17" ht="12.95" customHeight="1" x14ac:dyDescent="0.25">
      <c r="H40" s="19" t="str">
        <f t="shared" si="1"/>
        <v>Abr</v>
      </c>
      <c r="I40" s="26">
        <f>+IF('Despacho por envase'!K10="","",'Despacho por envase'!K10)</f>
        <v>1.2457</v>
      </c>
      <c r="J40" s="26">
        <f>+IF('Despacho por envase'!L10="","",'Despacho por envase'!L10)</f>
        <v>1.6042000000000001</v>
      </c>
      <c r="K40" s="35">
        <f>+IF('Despacho por envase'!M10="","",'Despacho por envase'!M10)</f>
        <v>0.28778999759171553</v>
      </c>
      <c r="L40" s="26">
        <f>+IF('Despacho por envase'!K28="","",'Despacho por envase'!K28)</f>
        <v>38.941299999999998</v>
      </c>
      <c r="M40" s="26">
        <f>+IF('Despacho por envase'!L28="","",'Despacho por envase'!L28)</f>
        <v>36.1678</v>
      </c>
      <c r="N40" s="35">
        <f>+IF('Despacho por envase'!M28="","",'Despacho por envase'!M28)</f>
        <v>-7.1222583735006229E-2</v>
      </c>
      <c r="O40" s="26">
        <f>+IF('Despacho por envase'!K46="","",'Despacho por envase'!K46)</f>
        <v>18.0671</v>
      </c>
      <c r="P40" s="26">
        <f>+IF('Despacho por envase'!L46="","",'Despacho por envase'!L46)</f>
        <v>20.3385</v>
      </c>
      <c r="Q40" s="22">
        <f>+IF('Despacho por envase'!M46="","",'Despacho por envase'!M46)</f>
        <v>0.12572023180255831</v>
      </c>
    </row>
    <row r="41" spans="8:17" ht="12.95" customHeight="1" x14ac:dyDescent="0.25">
      <c r="H41" s="19" t="str">
        <f t="shared" si="1"/>
        <v>May</v>
      </c>
      <c r="I41" s="26">
        <f>+IF('Despacho por envase'!K11="","",'Despacho por envase'!K11)</f>
        <v>1.3838999999999999</v>
      </c>
      <c r="J41" s="26" t="str">
        <f>+IF('Despacho por envase'!L11="","",'Despacho por envase'!L11)</f>
        <v/>
      </c>
      <c r="K41" s="35" t="str">
        <f>+IF('Despacho por envase'!M11="","",'Despacho por envase'!M11)</f>
        <v/>
      </c>
      <c r="L41" s="26">
        <f>+IF('Despacho por envase'!K29="","",'Despacho por envase'!K29)</f>
        <v>40.884799999999998</v>
      </c>
      <c r="M41" s="26" t="str">
        <f>+IF('Despacho por envase'!L29="","",'Despacho por envase'!L29)</f>
        <v/>
      </c>
      <c r="N41" s="35" t="str">
        <f>+IF('Despacho por envase'!M29="","",'Despacho por envase'!M29)</f>
        <v/>
      </c>
      <c r="O41" s="26">
        <f>+IF('Despacho por envase'!K47="","",'Despacho por envase'!K47)</f>
        <v>17.616800000000001</v>
      </c>
      <c r="P41" s="26" t="str">
        <f>+IF('Despacho por envase'!L47="","",'Despacho por envase'!L47)</f>
        <v/>
      </c>
      <c r="Q41" s="22" t="str">
        <f>+IF('Despacho por envase'!M47="","",'Despacho por envase'!M47)</f>
        <v/>
      </c>
    </row>
    <row r="42" spans="8:17" ht="12.95" customHeight="1" x14ac:dyDescent="0.25">
      <c r="H42" s="19" t="str">
        <f t="shared" si="1"/>
        <v>Jun</v>
      </c>
      <c r="I42" s="26">
        <f>+IF('Despacho por envase'!K12="","",'Despacho por envase'!K12)</f>
        <v>1.4925999999999999</v>
      </c>
      <c r="J42" s="26" t="str">
        <f>+IF('Despacho por envase'!L12="","",'Despacho por envase'!L12)</f>
        <v/>
      </c>
      <c r="K42" s="35" t="str">
        <f>+IF('Despacho por envase'!M12="","",'Despacho por envase'!M12)</f>
        <v/>
      </c>
      <c r="L42" s="26">
        <f>+IF('Despacho por envase'!K30="","",'Despacho por envase'!K30)</f>
        <v>39.271599999999999</v>
      </c>
      <c r="M42" s="26" t="str">
        <f>+IF('Despacho por envase'!L30="","",'Despacho por envase'!L30)</f>
        <v/>
      </c>
      <c r="N42" s="35" t="str">
        <f>+IF('Despacho por envase'!M30="","",'Despacho por envase'!M30)</f>
        <v/>
      </c>
      <c r="O42" s="26">
        <f>+IF('Despacho por envase'!K48="","",'Despacho por envase'!K48)</f>
        <v>16.9939</v>
      </c>
      <c r="P42" s="26" t="str">
        <f>+IF('Despacho por envase'!L48="","",'Despacho por envase'!L48)</f>
        <v/>
      </c>
      <c r="Q42" s="22" t="str">
        <f>+IF('Despacho por envase'!M48="","",'Despacho por envase'!M48)</f>
        <v/>
      </c>
    </row>
    <row r="43" spans="8:17" ht="12.95" customHeight="1" x14ac:dyDescent="0.25">
      <c r="H43" s="19" t="str">
        <f t="shared" si="1"/>
        <v>Jul</v>
      </c>
      <c r="I43" s="26">
        <f>+IF('Despacho por envase'!K13="","",'Despacho por envase'!K13)</f>
        <v>1.7297</v>
      </c>
      <c r="J43" s="26" t="str">
        <f>+IF('Despacho por envase'!L13="","",'Despacho por envase'!L13)</f>
        <v/>
      </c>
      <c r="K43" s="35" t="str">
        <f>+IF('Despacho por envase'!M13="","",'Despacho por envase'!M13)</f>
        <v/>
      </c>
      <c r="L43" s="26">
        <f>+IF('Despacho por envase'!K31="","",'Despacho por envase'!K31)</f>
        <v>42.295200000000001</v>
      </c>
      <c r="M43" s="26" t="str">
        <f>+IF('Despacho por envase'!L31="","",'Despacho por envase'!L31)</f>
        <v/>
      </c>
      <c r="N43" s="35" t="str">
        <f>+IF('Despacho por envase'!M31="","",'Despacho por envase'!M31)</f>
        <v/>
      </c>
      <c r="O43" s="26">
        <f>+IF('Despacho por envase'!K49="","",'Despacho por envase'!K49)</f>
        <v>21.607199999999999</v>
      </c>
      <c r="P43" s="26" t="str">
        <f>+IF('Despacho por envase'!L49="","",'Despacho por envase'!L49)</f>
        <v/>
      </c>
      <c r="Q43" s="22" t="str">
        <f>+IF('Despacho por envase'!M49="","",'Despacho por envase'!M49)</f>
        <v/>
      </c>
    </row>
    <row r="44" spans="8:17" ht="12.95" customHeight="1" x14ac:dyDescent="0.25">
      <c r="H44" s="19" t="str">
        <f t="shared" si="1"/>
        <v>Ago</v>
      </c>
      <c r="I44" s="26">
        <f>+IF('Despacho por envase'!K14="","",'Despacho por envase'!K14)</f>
        <v>1.6716</v>
      </c>
      <c r="J44" s="26" t="str">
        <f>+IF('Despacho por envase'!L14="","",'Despacho por envase'!L14)</f>
        <v/>
      </c>
      <c r="K44" s="35" t="str">
        <f>+IF('Despacho por envase'!M14="","",'Despacho por envase'!M14)</f>
        <v/>
      </c>
      <c r="L44" s="26">
        <f>+IF('Despacho por envase'!K32="","",'Despacho por envase'!K32)</f>
        <v>44.4587</v>
      </c>
      <c r="M44" s="26" t="str">
        <f>+IF('Despacho por envase'!L32="","",'Despacho por envase'!L32)</f>
        <v/>
      </c>
      <c r="N44" s="35" t="str">
        <f>+IF('Despacho por envase'!M32="","",'Despacho por envase'!M32)</f>
        <v/>
      </c>
      <c r="O44" s="26">
        <f>+IF('Despacho por envase'!K50="","",'Despacho por envase'!K50)</f>
        <v>21.512799999999999</v>
      </c>
      <c r="P44" s="26" t="str">
        <f>+IF('Despacho por envase'!L50="","",'Despacho por envase'!L50)</f>
        <v/>
      </c>
      <c r="Q44" s="22" t="str">
        <f>+IF('Despacho por envase'!M50="","",'Despacho por envase'!M50)</f>
        <v/>
      </c>
    </row>
    <row r="45" spans="8:17" ht="12.95" customHeight="1" x14ac:dyDescent="0.25">
      <c r="H45" s="19" t="str">
        <f t="shared" si="1"/>
        <v>Sep</v>
      </c>
      <c r="I45" s="26">
        <f>+IF('Despacho por envase'!K15="","",'Despacho por envase'!K15)</f>
        <v>1.6155999999999999</v>
      </c>
      <c r="J45" s="26" t="str">
        <f>+IF('Despacho por envase'!L15="","",'Despacho por envase'!L15)</f>
        <v/>
      </c>
      <c r="K45" s="35" t="str">
        <f>+IF('Despacho por envase'!M15="","",'Despacho por envase'!M15)</f>
        <v/>
      </c>
      <c r="L45" s="26">
        <f>+IF('Despacho por envase'!K33="","",'Despacho por envase'!K33)</f>
        <v>51.766300000000001</v>
      </c>
      <c r="M45" s="26" t="str">
        <f>+IF('Despacho por envase'!L33="","",'Despacho por envase'!L33)</f>
        <v/>
      </c>
      <c r="N45" s="35" t="str">
        <f>+IF('Despacho por envase'!M33="","",'Despacho por envase'!M33)</f>
        <v/>
      </c>
      <c r="O45" s="26">
        <f>+IF('Despacho por envase'!K51="","",'Despacho por envase'!K51)</f>
        <v>20.2591</v>
      </c>
      <c r="P45" s="26" t="str">
        <f>+IF('Despacho por envase'!L51="","",'Despacho por envase'!L51)</f>
        <v/>
      </c>
      <c r="Q45" s="22" t="str">
        <f>+IF('Despacho por envase'!M51="","",'Despacho por envase'!M51)</f>
        <v/>
      </c>
    </row>
    <row r="46" spans="8:17" ht="12.95" customHeight="1" x14ac:dyDescent="0.25">
      <c r="H46" s="19" t="str">
        <f t="shared" si="1"/>
        <v>Oct</v>
      </c>
      <c r="I46" s="26">
        <f>+IF('Despacho por envase'!K16="","",'Despacho por envase'!K16)</f>
        <v>1.8247</v>
      </c>
      <c r="J46" s="26" t="str">
        <f>+IF('Despacho por envase'!L16="","",'Despacho por envase'!L16)</f>
        <v/>
      </c>
      <c r="K46" s="35" t="str">
        <f>+IF('Despacho por envase'!M16="","",'Despacho por envase'!M16)</f>
        <v/>
      </c>
      <c r="L46" s="26">
        <f>+IF('Despacho por envase'!K34="","",'Despacho por envase'!K34)</f>
        <v>45.398800000000001</v>
      </c>
      <c r="M46" s="26" t="str">
        <f>+IF('Despacho por envase'!L34="","",'Despacho por envase'!L34)</f>
        <v/>
      </c>
      <c r="N46" s="35" t="str">
        <f>+IF('Despacho por envase'!M34="","",'Despacho por envase'!M34)</f>
        <v/>
      </c>
      <c r="O46" s="26">
        <f>+IF('Despacho por envase'!K52="","",'Despacho por envase'!K52)</f>
        <v>21.672899999999998</v>
      </c>
      <c r="P46" s="26" t="str">
        <f>+IF('Despacho por envase'!L52="","",'Despacho por envase'!L52)</f>
        <v/>
      </c>
      <c r="Q46" s="22" t="str">
        <f>+IF('Despacho por envase'!M52="","",'Despacho por envase'!M52)</f>
        <v/>
      </c>
    </row>
    <row r="47" spans="8:17" ht="12.95" customHeight="1" x14ac:dyDescent="0.25">
      <c r="H47" s="19" t="str">
        <f t="shared" si="1"/>
        <v>Nov</v>
      </c>
      <c r="I47" s="26">
        <f>+IF('Despacho por envase'!K17="","",'Despacho por envase'!K17)</f>
        <v>1.2776000000000001</v>
      </c>
      <c r="J47" s="26" t="str">
        <f>+IF('Despacho por envase'!L17="","",'Despacho por envase'!L17)</f>
        <v/>
      </c>
      <c r="K47" s="35" t="str">
        <f>+IF('Despacho por envase'!M17="","",'Despacho por envase'!M17)</f>
        <v/>
      </c>
      <c r="L47" s="26">
        <f>+IF('Despacho por envase'!K35="","",'Despacho por envase'!K35)</f>
        <v>40.031100000000002</v>
      </c>
      <c r="M47" s="26" t="str">
        <f>+IF('Despacho por envase'!L35="","",'Despacho por envase'!L35)</f>
        <v/>
      </c>
      <c r="N47" s="35" t="str">
        <f>+IF('Despacho por envase'!M35="","",'Despacho por envase'!M35)</f>
        <v/>
      </c>
      <c r="O47" s="26">
        <f>+IF('Despacho por envase'!K53="","",'Despacho por envase'!K53)</f>
        <v>21.2774</v>
      </c>
      <c r="P47" s="26" t="str">
        <f>+IF('Despacho por envase'!L53="","",'Despacho por envase'!L53)</f>
        <v/>
      </c>
      <c r="Q47" s="22" t="str">
        <f>+IF('Despacho por envase'!M53="","",'Despacho por envase'!M53)</f>
        <v/>
      </c>
    </row>
    <row r="48" spans="8:17" ht="12.95" customHeight="1" thickBot="1" x14ac:dyDescent="0.3">
      <c r="H48" s="23" t="str">
        <f t="shared" si="1"/>
        <v>Dic</v>
      </c>
      <c r="I48" s="179">
        <f>+IF('Despacho por envase'!K18="","",'Despacho por envase'!K18)</f>
        <v>1.9334</v>
      </c>
      <c r="J48" s="179" t="str">
        <f>+IF('Despacho por envase'!L18="","",'Despacho por envase'!L18)</f>
        <v/>
      </c>
      <c r="K48" s="36" t="str">
        <f>+IF('Despacho por envase'!M18="","",'Despacho por envase'!M18)</f>
        <v/>
      </c>
      <c r="L48" s="179">
        <f>+IF('Despacho por envase'!K36="","",'Despacho por envase'!K36)</f>
        <v>41.2774</v>
      </c>
      <c r="M48" s="179" t="str">
        <f>+IF('Despacho por envase'!L36="","",'Despacho por envase'!L36)</f>
        <v/>
      </c>
      <c r="N48" s="36" t="str">
        <f>+IF('Despacho por envase'!M36="","",'Despacho por envase'!M36)</f>
        <v/>
      </c>
      <c r="O48" s="179">
        <f>+IF('Despacho por envase'!K54="","",'Despacho por envase'!K54)</f>
        <v>20.898399999999999</v>
      </c>
      <c r="P48" s="179" t="str">
        <f>+IF('Despacho por envase'!L54="","",'Despacho por envase'!L54)</f>
        <v/>
      </c>
      <c r="Q48" s="29" t="str">
        <f>+IF('Despacho por envase'!M54="","",'Despacho por envase'!M54)</f>
        <v/>
      </c>
    </row>
    <row r="49" spans="8:17" ht="8.1" customHeight="1" thickBot="1" x14ac:dyDescent="0.3"/>
    <row r="50" spans="8:17" ht="15" customHeight="1" x14ac:dyDescent="0.25">
      <c r="H50" s="12"/>
      <c r="I50" s="261" t="s">
        <v>167</v>
      </c>
      <c r="J50" s="262"/>
      <c r="K50" s="263"/>
      <c r="L50" s="261" t="s">
        <v>168</v>
      </c>
      <c r="M50" s="262"/>
      <c r="N50" s="263"/>
      <c r="O50" s="261" t="s">
        <v>169</v>
      </c>
      <c r="P50" s="262"/>
      <c r="Q50" s="264"/>
    </row>
    <row r="51" spans="8:17" ht="38.25" x14ac:dyDescent="0.25">
      <c r="H51" s="13"/>
      <c r="I51" s="205" t="str">
        <f>+I36</f>
        <v>Volumen mensual 2025</v>
      </c>
      <c r="J51" s="18" t="str">
        <f t="shared" ref="J51:Q51" si="2">+J36</f>
        <v>Volumen mensual 2026</v>
      </c>
      <c r="K51" s="14" t="str">
        <f t="shared" si="2"/>
        <v>Variación último año</v>
      </c>
      <c r="L51" s="205" t="str">
        <f t="shared" si="2"/>
        <v>Volumen mensual 2025</v>
      </c>
      <c r="M51" s="18" t="str">
        <f t="shared" si="2"/>
        <v>Volumen mensual 2026</v>
      </c>
      <c r="N51" s="14" t="str">
        <f t="shared" si="2"/>
        <v>Variación último año</v>
      </c>
      <c r="O51" s="205" t="str">
        <f t="shared" si="2"/>
        <v>Volumen mensual 2025</v>
      </c>
      <c r="P51" s="18" t="str">
        <f t="shared" si="2"/>
        <v>Volumen mensual 2026</v>
      </c>
      <c r="Q51" s="11" t="str">
        <f t="shared" si="2"/>
        <v>Variación último año</v>
      </c>
    </row>
    <row r="52" spans="8:17" ht="12.95" customHeight="1" x14ac:dyDescent="0.25">
      <c r="H52" s="19" t="str">
        <f>+H37</f>
        <v>Ene</v>
      </c>
      <c r="I52" s="26">
        <f>+IF('Despacho por color'!K7="","",'Despacho por color'!K7)</f>
        <v>9.8119999999999994</v>
      </c>
      <c r="J52" s="26">
        <f>+IF('Despacho por color'!L7="","",'Despacho por color'!L7)</f>
        <v>10.393700000000001</v>
      </c>
      <c r="K52" s="35">
        <f>+IF('Despacho por color'!M7="","",'Despacho por color'!M7)</f>
        <v>5.9284549531186448E-2</v>
      </c>
      <c r="L52" s="26">
        <f>+IF('Despacho por color'!K25="","",'Despacho por color'!K25)</f>
        <v>2.6431</v>
      </c>
      <c r="M52" s="26">
        <f>+IF('Despacho por color'!L25="","",'Despacho por color'!L25)</f>
        <v>3.4878</v>
      </c>
      <c r="N52" s="35">
        <f>+IF('Despacho por color'!M25="","",'Despacho por color'!M25)</f>
        <v>0.31958684877605847</v>
      </c>
      <c r="O52" s="26">
        <f>+IF('Despacho por color'!K61="","",'Despacho por color'!K61)</f>
        <v>13.677199999999999</v>
      </c>
      <c r="P52" s="26">
        <f>+IF('Despacho por color'!L61="","",'Despacho por color'!L61)</f>
        <v>14.9285</v>
      </c>
      <c r="Q52" s="22">
        <f>+IF('Despacho por color'!M61="","",'Despacho por color'!M61)</f>
        <v>9.1488023864533696E-2</v>
      </c>
    </row>
    <row r="53" spans="8:17" ht="12.95" customHeight="1" x14ac:dyDescent="0.25">
      <c r="H53" s="19" t="str">
        <f t="shared" ref="H53:H63" si="3">+H38</f>
        <v>Feb</v>
      </c>
      <c r="I53" s="26">
        <f>+IF('Despacho por color'!K8="","",'Despacho por color'!K8)</f>
        <v>11.522600000000001</v>
      </c>
      <c r="J53" s="26">
        <f>+IF('Despacho por color'!L8="","",'Despacho por color'!L8)</f>
        <v>8.6687999999999992</v>
      </c>
      <c r="K53" s="35">
        <f>+IF('Despacho por color'!M8="","",'Despacho por color'!M8)</f>
        <v>-0.24766979674726197</v>
      </c>
      <c r="L53" s="26">
        <f>+IF('Despacho por color'!K26="","",'Despacho por color'!K26)</f>
        <v>1.9581999999999999</v>
      </c>
      <c r="M53" s="26">
        <f>+IF('Despacho por color'!L26="","",'Despacho por color'!L26)</f>
        <v>3.5893000000000002</v>
      </c>
      <c r="N53" s="35">
        <f>+IF('Despacho por color'!M26="","",'Despacho por color'!M26)</f>
        <v>0.83295883975079166</v>
      </c>
      <c r="O53" s="26">
        <f>+IF('Despacho por color'!K62="","",'Despacho por color'!K62)</f>
        <v>14.662000000000001</v>
      </c>
      <c r="P53" s="26">
        <f>+IF('Despacho por color'!L62="","",'Despacho por color'!L62)</f>
        <v>13.3955</v>
      </c>
      <c r="Q53" s="22">
        <f>+IF('Despacho por color'!M62="","",'Despacho por color'!M62)</f>
        <v>-8.6379757195471307E-2</v>
      </c>
    </row>
    <row r="54" spans="8:17" ht="12.95" customHeight="1" x14ac:dyDescent="0.25">
      <c r="H54" s="19" t="str">
        <f t="shared" si="3"/>
        <v>Mar</v>
      </c>
      <c r="I54" s="26">
        <f>+IF('Despacho por color'!K9="","",'Despacho por color'!K9)</f>
        <v>9.7538999999999998</v>
      </c>
      <c r="J54" s="26">
        <f>+IF('Despacho por color'!L9="","",'Despacho por color'!L9)</f>
        <v>9.0779999999999994</v>
      </c>
      <c r="K54" s="35">
        <f>+IF('Despacho por color'!M9="","",'Despacho por color'!M9)</f>
        <v>-6.9295358779565164E-2</v>
      </c>
      <c r="L54" s="26">
        <f>+IF('Despacho por color'!K27="","",'Despacho por color'!K27)</f>
        <v>2.5257999999999998</v>
      </c>
      <c r="M54" s="26">
        <f>+IF('Despacho por color'!L27="","",'Despacho por color'!L27)</f>
        <v>2.5815999999999999</v>
      </c>
      <c r="N54" s="35">
        <f>+IF('Despacho por color'!M27="","",'Despacho por color'!M27)</f>
        <v>2.2092010452134048E-2</v>
      </c>
      <c r="O54" s="26">
        <f>+IF('Despacho por color'!K63="","",'Despacho por color'!K63)</f>
        <v>13.2887</v>
      </c>
      <c r="P54" s="26">
        <f>+IF('Despacho por color'!L63="","",'Despacho por color'!L63)</f>
        <v>13.0557</v>
      </c>
      <c r="Q54" s="22">
        <f>+IF('Despacho por color'!M63="","",'Despacho por color'!M63)</f>
        <v>-1.7533694040801628E-2</v>
      </c>
    </row>
    <row r="55" spans="8:17" ht="12.95" customHeight="1" x14ac:dyDescent="0.25">
      <c r="H55" s="19" t="str">
        <f t="shared" si="3"/>
        <v>Abr</v>
      </c>
      <c r="I55" s="26">
        <f>+IF('Despacho por color'!K10="","",'Despacho por color'!K10)</f>
        <v>10.4482</v>
      </c>
      <c r="J55" s="26">
        <f>+IF('Despacho por color'!L10="","",'Despacho por color'!L10)</f>
        <v>11.956300000000001</v>
      </c>
      <c r="K55" s="35">
        <f>+IF('Despacho por color'!M10="","",'Despacho por color'!M10)</f>
        <v>0.14434065197833124</v>
      </c>
      <c r="L55" s="26">
        <f>+IF('Despacho por color'!K28="","",'Despacho por color'!K28)</f>
        <v>3.3853</v>
      </c>
      <c r="M55" s="26">
        <f>+IF('Despacho por color'!L28="","",'Despacho por color'!L28)</f>
        <v>2.5171000000000001</v>
      </c>
      <c r="N55" s="35">
        <f>+IF('Despacho por color'!M28="","",'Despacho por color'!M28)</f>
        <v>-0.25646176114376862</v>
      </c>
      <c r="O55" s="26">
        <f>+IF('Despacho por color'!K64="","",'Despacho por color'!K64)</f>
        <v>15.644</v>
      </c>
      <c r="P55" s="26">
        <f>+IF('Despacho por color'!L64="","",'Despacho por color'!L64)</f>
        <v>16.156600000000001</v>
      </c>
      <c r="Q55" s="22">
        <f>+IF('Despacho por color'!M64="","",'Despacho por color'!M64)</f>
        <v>3.276655586806454E-2</v>
      </c>
    </row>
    <row r="56" spans="8:17" ht="12.95" customHeight="1" x14ac:dyDescent="0.25">
      <c r="H56" s="19" t="str">
        <f t="shared" si="3"/>
        <v>May</v>
      </c>
      <c r="I56" s="26">
        <f>+IF('Despacho por color'!K11="","",'Despacho por color'!K11)</f>
        <v>8.0772999999999993</v>
      </c>
      <c r="J56" s="26" t="str">
        <f>+IF('Despacho por color'!L11="","",'Despacho por color'!L11)</f>
        <v/>
      </c>
      <c r="K56" s="35" t="str">
        <f>+IF('Despacho por color'!M11="","",'Despacho por color'!M11)</f>
        <v/>
      </c>
      <c r="L56" s="26">
        <f>+IF('Despacho por color'!K29="","",'Despacho por color'!K29)</f>
        <v>3.7806999999999999</v>
      </c>
      <c r="M56" s="26" t="str">
        <f>+IF('Despacho por color'!L29="","",'Despacho por color'!L29)</f>
        <v/>
      </c>
      <c r="N56" s="35" t="str">
        <f>+IF('Despacho por color'!M29="","",'Despacho por color'!M29)</f>
        <v/>
      </c>
      <c r="O56" s="26">
        <f>+IF('Despacho por color'!K65="","",'Despacho por color'!K65)</f>
        <v>12.928900000000001</v>
      </c>
      <c r="P56" s="26" t="str">
        <f>+IF('Despacho por color'!L65="","",'Despacho por color'!L65)</f>
        <v/>
      </c>
      <c r="Q56" s="22" t="str">
        <f>+IF('Despacho por color'!M65="","",'Despacho por color'!M65)</f>
        <v/>
      </c>
    </row>
    <row r="57" spans="8:17" ht="12.95" customHeight="1" x14ac:dyDescent="0.25">
      <c r="H57" s="19" t="str">
        <f t="shared" si="3"/>
        <v>Jun</v>
      </c>
      <c r="I57" s="26">
        <f>+IF('Despacho por color'!K12="","",'Despacho por color'!K12)</f>
        <v>10.235900000000001</v>
      </c>
      <c r="J57" s="26" t="str">
        <f>+IF('Despacho por color'!L12="","",'Despacho por color'!L12)</f>
        <v/>
      </c>
      <c r="K57" s="35" t="str">
        <f>+IF('Despacho por color'!M12="","",'Despacho por color'!M12)</f>
        <v/>
      </c>
      <c r="L57" s="26">
        <f>+IF('Despacho por color'!K30="","",'Despacho por color'!K30)</f>
        <v>3.4895999999999998</v>
      </c>
      <c r="M57" s="26" t="str">
        <f>+IF('Despacho por color'!L30="","",'Despacho por color'!L30)</f>
        <v/>
      </c>
      <c r="N57" s="35" t="str">
        <f>+IF('Despacho por color'!M30="","",'Despacho por color'!M30)</f>
        <v/>
      </c>
      <c r="O57" s="26">
        <f>+IF('Despacho por color'!K66="","",'Despacho por color'!K66)</f>
        <v>14.818099999999999</v>
      </c>
      <c r="P57" s="26" t="str">
        <f>+IF('Despacho por color'!L66="","",'Despacho por color'!L66)</f>
        <v/>
      </c>
      <c r="Q57" s="22" t="str">
        <f>+IF('Despacho por color'!M66="","",'Despacho por color'!M66)</f>
        <v/>
      </c>
    </row>
    <row r="58" spans="8:17" ht="12.95" customHeight="1" x14ac:dyDescent="0.25">
      <c r="H58" s="19" t="str">
        <f t="shared" si="3"/>
        <v>Jul</v>
      </c>
      <c r="I58" s="26">
        <f>+IF('Despacho por color'!K13="","",'Despacho por color'!K13)</f>
        <v>9.8402999999999992</v>
      </c>
      <c r="J58" s="26" t="str">
        <f>+IF('Despacho por color'!L13="","",'Despacho por color'!L13)</f>
        <v/>
      </c>
      <c r="K58" s="35" t="str">
        <f>+IF('Despacho por color'!M13="","",'Despacho por color'!M13)</f>
        <v/>
      </c>
      <c r="L58" s="26">
        <f>+IF('Despacho por color'!K31="","",'Despacho por color'!K31)</f>
        <v>3.9055</v>
      </c>
      <c r="M58" s="26" t="str">
        <f>+IF('Despacho por color'!L31="","",'Despacho por color'!L31)</f>
        <v/>
      </c>
      <c r="N58" s="35" t="str">
        <f>+IF('Despacho por color'!M31="","",'Despacho por color'!M31)</f>
        <v/>
      </c>
      <c r="O58" s="26">
        <f>+IF('Despacho por color'!K67="","",'Despacho por color'!K67)</f>
        <v>15.5943</v>
      </c>
      <c r="P58" s="26" t="str">
        <f>+IF('Despacho por color'!L67="","",'Despacho por color'!L67)</f>
        <v/>
      </c>
      <c r="Q58" s="22" t="str">
        <f>+IF('Despacho por color'!M67="","",'Despacho por color'!M67)</f>
        <v/>
      </c>
    </row>
    <row r="59" spans="8:17" ht="12.95" customHeight="1" x14ac:dyDescent="0.25">
      <c r="H59" s="19" t="str">
        <f t="shared" si="3"/>
        <v>Ago</v>
      </c>
      <c r="I59" s="26">
        <f>+IF('Despacho por color'!K14="","",'Despacho por color'!K14)</f>
        <v>10.1943</v>
      </c>
      <c r="J59" s="26" t="str">
        <f>+IF('Despacho por color'!L14="","",'Despacho por color'!L14)</f>
        <v/>
      </c>
      <c r="K59" s="35" t="str">
        <f>+IF('Despacho por color'!M14="","",'Despacho por color'!M14)</f>
        <v/>
      </c>
      <c r="L59" s="26">
        <f>+IF('Despacho por color'!K32="","",'Despacho por color'!K32)</f>
        <v>3.3130000000000002</v>
      </c>
      <c r="M59" s="26" t="str">
        <f>+IF('Despacho por color'!L32="","",'Despacho por color'!L32)</f>
        <v/>
      </c>
      <c r="N59" s="35" t="str">
        <f>+IF('Despacho por color'!M32="","",'Despacho por color'!M32)</f>
        <v/>
      </c>
      <c r="O59" s="26">
        <f>+IF('Despacho por color'!K68="","",'Despacho por color'!K68)</f>
        <v>15.9735</v>
      </c>
      <c r="P59" s="26" t="str">
        <f>+IF('Despacho por color'!L68="","",'Despacho por color'!L68)</f>
        <v/>
      </c>
      <c r="Q59" s="22" t="str">
        <f>+IF('Despacho por color'!M68="","",'Despacho por color'!M68)</f>
        <v/>
      </c>
    </row>
    <row r="60" spans="8:17" ht="12.95" customHeight="1" x14ac:dyDescent="0.25">
      <c r="H60" s="19" t="str">
        <f t="shared" si="3"/>
        <v>Sep</v>
      </c>
      <c r="I60" s="26">
        <f>+IF('Despacho por color'!K15="","",'Despacho por color'!K15)</f>
        <v>10.853899999999999</v>
      </c>
      <c r="J60" s="26" t="str">
        <f>+IF('Despacho por color'!L15="","",'Despacho por color'!L15)</f>
        <v/>
      </c>
      <c r="K60" s="35" t="str">
        <f>+IF('Despacho por color'!M15="","",'Despacho por color'!M15)</f>
        <v/>
      </c>
      <c r="L60" s="26">
        <f>+IF('Despacho por color'!K33="","",'Despacho por color'!K33)</f>
        <v>4.4595000000000002</v>
      </c>
      <c r="M60" s="26" t="str">
        <f>+IF('Despacho por color'!L33="","",'Despacho por color'!L33)</f>
        <v/>
      </c>
      <c r="N60" s="35" t="str">
        <f>+IF('Despacho por color'!M33="","",'Despacho por color'!M33)</f>
        <v/>
      </c>
      <c r="O60" s="26">
        <f>+IF('Despacho por color'!K69="","",'Despacho por color'!K69)</f>
        <v>18.331</v>
      </c>
      <c r="P60" s="26" t="str">
        <f>+IF('Despacho por color'!L69="","",'Despacho por color'!L69)</f>
        <v/>
      </c>
      <c r="Q60" s="22" t="str">
        <f>+IF('Despacho por color'!M69="","",'Despacho por color'!M69)</f>
        <v/>
      </c>
    </row>
    <row r="61" spans="8:17" ht="12.95" customHeight="1" x14ac:dyDescent="0.25">
      <c r="H61" s="19" t="str">
        <f t="shared" si="3"/>
        <v>Oct</v>
      </c>
      <c r="I61" s="26">
        <f>+IF('Despacho por color'!K16="","",'Despacho por color'!K16)</f>
        <v>10.556100000000001</v>
      </c>
      <c r="J61" s="26" t="str">
        <f>+IF('Despacho por color'!L16="","",'Despacho por color'!L16)</f>
        <v/>
      </c>
      <c r="K61" s="35" t="str">
        <f>+IF('Despacho por color'!M16="","",'Despacho por color'!M16)</f>
        <v/>
      </c>
      <c r="L61" s="26">
        <f>+IF('Despacho por color'!K34="","",'Despacho por color'!K34)</f>
        <v>3.7035999999999998</v>
      </c>
      <c r="M61" s="26" t="str">
        <f>+IF('Despacho por color'!L34="","",'Despacho por color'!L34)</f>
        <v/>
      </c>
      <c r="N61" s="35" t="str">
        <f>+IF('Despacho por color'!M34="","",'Despacho por color'!M34)</f>
        <v/>
      </c>
      <c r="O61" s="26">
        <f>+IF('Despacho por color'!K70="","",'Despacho por color'!K70)</f>
        <v>17.3078</v>
      </c>
      <c r="P61" s="26" t="str">
        <f>+IF('Despacho por color'!L70="","",'Despacho por color'!L70)</f>
        <v/>
      </c>
      <c r="Q61" s="22" t="str">
        <f>+IF('Despacho por color'!M70="","",'Despacho por color'!M70)</f>
        <v/>
      </c>
    </row>
    <row r="62" spans="8:17" ht="12.95" customHeight="1" x14ac:dyDescent="0.25">
      <c r="H62" s="19" t="str">
        <f t="shared" si="3"/>
        <v>Nov</v>
      </c>
      <c r="I62" s="26">
        <f>+IF('Despacho por color'!K17="","",'Despacho por color'!K17)</f>
        <v>10.9962</v>
      </c>
      <c r="J62" s="26" t="str">
        <f>+IF('Despacho por color'!L17="","",'Despacho por color'!L17)</f>
        <v/>
      </c>
      <c r="K62" s="35" t="str">
        <f>+IF('Despacho por color'!M17="","",'Despacho por color'!M17)</f>
        <v/>
      </c>
      <c r="L62" s="26">
        <f>+IF('Despacho por color'!K35="","",'Despacho por color'!K35)</f>
        <v>3.3203999999999998</v>
      </c>
      <c r="M62" s="26" t="str">
        <f>+IF('Despacho por color'!L35="","",'Despacho por color'!L35)</f>
        <v/>
      </c>
      <c r="N62" s="35" t="str">
        <f>+IF('Despacho por color'!M35="","",'Despacho por color'!M35)</f>
        <v/>
      </c>
      <c r="O62" s="26">
        <f>+IF('Despacho por color'!K71="","",'Despacho por color'!K71)</f>
        <v>17.0381</v>
      </c>
      <c r="P62" s="26" t="str">
        <f>+IF('Despacho por color'!L71="","",'Despacho por color'!L71)</f>
        <v/>
      </c>
      <c r="Q62" s="22" t="str">
        <f>+IF('Despacho por color'!M71="","",'Despacho por color'!M71)</f>
        <v/>
      </c>
    </row>
    <row r="63" spans="8:17" ht="12.95" customHeight="1" thickBot="1" x14ac:dyDescent="0.3">
      <c r="H63" s="23" t="str">
        <f t="shared" si="3"/>
        <v>Dic</v>
      </c>
      <c r="I63" s="179">
        <f>+IF('Despacho por color'!K18="","",'Despacho por color'!K18)</f>
        <v>10.0959</v>
      </c>
      <c r="J63" s="179" t="str">
        <f>+IF('Despacho por color'!L18="","",'Despacho por color'!L18)</f>
        <v/>
      </c>
      <c r="K63" s="36" t="str">
        <f>+IF('Despacho por color'!M18="","",'Despacho por color'!M18)</f>
        <v/>
      </c>
      <c r="L63" s="179">
        <f>+IF('Despacho por color'!K36="","",'Despacho por color'!K36)</f>
        <v>3.8822000000000001</v>
      </c>
      <c r="M63" s="179" t="str">
        <f>+IF('Despacho por color'!L36="","",'Despacho por color'!L36)</f>
        <v/>
      </c>
      <c r="N63" s="36" t="str">
        <f>+IF('Despacho por color'!M36="","",'Despacho por color'!M36)</f>
        <v/>
      </c>
      <c r="O63" s="179">
        <f>+IF('Despacho por color'!K72="","",'Despacho por color'!K72)</f>
        <v>16.311</v>
      </c>
      <c r="P63" s="179" t="str">
        <f>+IF('Despacho por color'!L72="","",'Despacho por color'!L72)</f>
        <v/>
      </c>
      <c r="Q63" s="29" t="str">
        <f>+IF('Despacho por color'!M72="","",'Despacho por color'!M72)</f>
        <v/>
      </c>
    </row>
    <row r="64" spans="8:17" ht="8.1" customHeight="1" thickBot="1" x14ac:dyDescent="0.3"/>
    <row r="65" spans="8:17" x14ac:dyDescent="0.25">
      <c r="H65" s="12"/>
      <c r="I65" s="261" t="s">
        <v>170</v>
      </c>
      <c r="J65" s="262"/>
      <c r="K65" s="263"/>
      <c r="L65" s="261" t="s">
        <v>171</v>
      </c>
      <c r="M65" s="262"/>
      <c r="N65" s="263"/>
      <c r="O65" s="261" t="s">
        <v>172</v>
      </c>
      <c r="P65" s="262"/>
      <c r="Q65" s="264"/>
    </row>
    <row r="66" spans="8:17" ht="38.25" x14ac:dyDescent="0.25">
      <c r="H66" s="13"/>
      <c r="I66" s="205" t="str">
        <f>+I51</f>
        <v>Volumen mensual 2025</v>
      </c>
      <c r="J66" s="18" t="str">
        <f t="shared" ref="J66:Q66" si="4">+J51</f>
        <v>Volumen mensual 2026</v>
      </c>
      <c r="K66" s="14" t="str">
        <f t="shared" si="4"/>
        <v>Variación último año</v>
      </c>
      <c r="L66" s="205" t="str">
        <f t="shared" si="4"/>
        <v>Volumen mensual 2025</v>
      </c>
      <c r="M66" s="18" t="str">
        <f t="shared" si="4"/>
        <v>Volumen mensual 2026</v>
      </c>
      <c r="N66" s="14" t="str">
        <f t="shared" si="4"/>
        <v>Variación último año</v>
      </c>
      <c r="O66" s="205" t="str">
        <f t="shared" si="4"/>
        <v>Volumen mensual 2025</v>
      </c>
      <c r="P66" s="18" t="str">
        <f t="shared" si="4"/>
        <v>Volumen mensual 2026</v>
      </c>
      <c r="Q66" s="11" t="str">
        <f t="shared" si="4"/>
        <v>Variación último año</v>
      </c>
    </row>
    <row r="67" spans="8:17" ht="12.95" customHeight="1" x14ac:dyDescent="0.25">
      <c r="H67" s="19" t="str">
        <f>+H52</f>
        <v>Ene</v>
      </c>
      <c r="I67" s="26">
        <f>+IF('Despacho por color'!K79="","",'Despacho por color'!K79)</f>
        <v>29.164200000000001</v>
      </c>
      <c r="J67" s="26">
        <f>+IF('Despacho por color'!L79="","",'Despacho por color'!L79)</f>
        <v>30.491199999999999</v>
      </c>
      <c r="K67" s="35">
        <f>+IF('Despacho por color'!M79="","",'Despacho por color'!M79)</f>
        <v>4.5500990940948061E-2</v>
      </c>
      <c r="L67" s="26">
        <f>+IF('Despacho por color'!K97="","",'Despacho por color'!K97)</f>
        <v>11.919499999999999</v>
      </c>
      <c r="M67" s="26">
        <f>+IF('Despacho por color'!L97="","",'Despacho por color'!L97)</f>
        <v>9.7988999999999997</v>
      </c>
      <c r="N67" s="35">
        <f>+IF('Despacho por color'!M97="","",'Despacho por color'!M97)</f>
        <v>-0.1779101472377197</v>
      </c>
      <c r="O67" s="26">
        <f>+IF('Despacho por color'!K133="","",'Despacho por color'!K133)</f>
        <v>41.553400000000003</v>
      </c>
      <c r="P67" s="26">
        <f>+IF('Despacho por color'!L133="","",'Despacho por color'!L133)</f>
        <v>40.659700000000001</v>
      </c>
      <c r="Q67" s="22">
        <f>+IF('Despacho por color'!M133="","",'Despacho por color'!M133)</f>
        <v>-2.1507265350127813E-2</v>
      </c>
    </row>
    <row r="68" spans="8:17" ht="12.95" customHeight="1" x14ac:dyDescent="0.25">
      <c r="H68" s="19" t="str">
        <f t="shared" ref="H68:H78" si="5">+H53</f>
        <v>Feb</v>
      </c>
      <c r="I68" s="26">
        <f>+IF('Despacho por color'!K80="","",'Despacho por color'!K80)</f>
        <v>27.055900000000001</v>
      </c>
      <c r="J68" s="26">
        <f>+IF('Despacho por color'!L80="","",'Despacho por color'!L80)</f>
        <v>28.3184</v>
      </c>
      <c r="K68" s="35">
        <f>+IF('Despacho por color'!M80="","",'Despacho por color'!M80)</f>
        <v>4.6662650290694385E-2</v>
      </c>
      <c r="L68" s="26">
        <f>+IF('Despacho por color'!K98="","",'Despacho por color'!K98)</f>
        <v>11.2949</v>
      </c>
      <c r="M68" s="26">
        <f>+IF('Despacho por color'!L98="","",'Despacho por color'!L98)</f>
        <v>8.3175000000000008</v>
      </c>
      <c r="N68" s="35">
        <f>+IF('Despacho por color'!M98="","",'Despacho por color'!M98)</f>
        <v>-0.26360569814695123</v>
      </c>
      <c r="O68" s="26">
        <f>+IF('Despacho por color'!K134="","",'Despacho por color'!K134)</f>
        <v>38.620899999999999</v>
      </c>
      <c r="P68" s="26">
        <f>+IF('Despacho por color'!L134="","",'Despacho por color'!L134)</f>
        <v>37.042099999999998</v>
      </c>
      <c r="Q68" s="22">
        <f>+IF('Despacho por color'!M134="","",'Despacho por color'!M134)</f>
        <v>-4.0879420210300665E-2</v>
      </c>
    </row>
    <row r="69" spans="8:17" ht="12.95" customHeight="1" x14ac:dyDescent="0.25">
      <c r="H69" s="19" t="str">
        <f t="shared" si="5"/>
        <v>Mar</v>
      </c>
      <c r="I69" s="26">
        <f>+IF('Despacho por color'!K81="","",'Despacho por color'!K81)</f>
        <v>27.485499999999998</v>
      </c>
      <c r="J69" s="26">
        <f>+IF('Despacho por color'!L81="","",'Despacho por color'!L81)</f>
        <v>34.340499999999999</v>
      </c>
      <c r="K69" s="35">
        <f>+IF('Despacho por color'!M81="","",'Despacho por color'!M81)</f>
        <v>0.24940423132196976</v>
      </c>
      <c r="L69" s="26">
        <f>+IF('Despacho por color'!K99="","",'Despacho por color'!K99)</f>
        <v>14.3688</v>
      </c>
      <c r="M69" s="26">
        <f>+IF('Despacho por color'!L99="","",'Despacho por color'!L99)</f>
        <v>12.3698</v>
      </c>
      <c r="N69" s="35">
        <f>+IF('Despacho por color'!M99="","",'Despacho por color'!M99)</f>
        <v>-0.13912087300261677</v>
      </c>
      <c r="O69" s="26">
        <f>+IF('Despacho por color'!K135="","",'Despacho por color'!K135)</f>
        <v>42.252200000000002</v>
      </c>
      <c r="P69" s="26">
        <f>+IF('Despacho por color'!L135="","",'Despacho por color'!L135)</f>
        <v>47.245399999999997</v>
      </c>
      <c r="Q69" s="22">
        <f>+IF('Despacho por color'!M135="","",'Despacho por color'!M135)</f>
        <v>0.11817609497256942</v>
      </c>
    </row>
    <row r="70" spans="8:17" ht="12.95" customHeight="1" x14ac:dyDescent="0.25">
      <c r="H70" s="19" t="str">
        <f t="shared" si="5"/>
        <v>Abr</v>
      </c>
      <c r="I70" s="26">
        <f>+IF('Despacho por color'!K82="","",'Despacho por color'!K82)</f>
        <v>24.7896</v>
      </c>
      <c r="J70" s="26">
        <f>+IF('Despacho por color'!L82="","",'Despacho por color'!L82)</f>
        <v>30.3017</v>
      </c>
      <c r="K70" s="35">
        <f>+IF('Despacho por color'!M82="","",'Despacho por color'!M82)</f>
        <v>0.22235534256301026</v>
      </c>
      <c r="L70" s="26">
        <f>+IF('Despacho por color'!K100="","",'Despacho por color'!K100)</f>
        <v>17.613199999999999</v>
      </c>
      <c r="M70" s="26">
        <f>+IF('Despacho por color'!L100="","",'Despacho por color'!L100)</f>
        <v>11.351800000000001</v>
      </c>
      <c r="N70" s="35">
        <f>+IF('Despacho por color'!M100="","",'Despacho por color'!M100)</f>
        <v>-0.35549474257942903</v>
      </c>
      <c r="O70" s="26">
        <f>+IF('Despacho por color'!K136="","",'Despacho por color'!K136)</f>
        <v>42.831600000000002</v>
      </c>
      <c r="P70" s="26">
        <f>+IF('Despacho por color'!L136="","",'Despacho por color'!L136)</f>
        <v>42.008400000000002</v>
      </c>
      <c r="Q70" s="22">
        <f>+IF('Despacho por color'!M136="","",'Despacho por color'!M136)</f>
        <v>-1.9219454795057822E-2</v>
      </c>
    </row>
    <row r="71" spans="8:17" ht="12.95" customHeight="1" x14ac:dyDescent="0.25">
      <c r="H71" s="19" t="str">
        <f t="shared" si="5"/>
        <v>May</v>
      </c>
      <c r="I71" s="26">
        <f>+IF('Despacho por color'!K83="","",'Despacho por color'!K83)</f>
        <v>22.610099999999999</v>
      </c>
      <c r="J71" s="26" t="str">
        <f>+IF('Despacho por color'!L83="","",'Despacho por color'!L83)</f>
        <v/>
      </c>
      <c r="K71" s="35" t="str">
        <f>+IF('Despacho por color'!M83="","",'Despacho por color'!M83)</f>
        <v/>
      </c>
      <c r="L71" s="26">
        <f>+IF('Despacho por color'!K101="","",'Despacho por color'!K101)</f>
        <v>24.3048</v>
      </c>
      <c r="M71" s="26" t="str">
        <f>+IF('Despacho por color'!L101="","",'Despacho por color'!L101)</f>
        <v/>
      </c>
      <c r="N71" s="35" t="str">
        <f>+IF('Despacho por color'!M101="","",'Despacho por color'!M101)</f>
        <v/>
      </c>
      <c r="O71" s="26">
        <f>+IF('Despacho por color'!K137="","",'Despacho por color'!K137)</f>
        <v>47.2057</v>
      </c>
      <c r="P71" s="26" t="str">
        <f>+IF('Despacho por color'!L137="","",'Despacho por color'!L137)</f>
        <v/>
      </c>
      <c r="Q71" s="22" t="str">
        <f>+IF('Despacho por color'!M137="","",'Despacho por color'!M137)</f>
        <v/>
      </c>
    </row>
    <row r="72" spans="8:17" ht="12.95" customHeight="1" x14ac:dyDescent="0.25">
      <c r="H72" s="19" t="str">
        <f t="shared" si="5"/>
        <v>Jun</v>
      </c>
      <c r="I72" s="26">
        <f>+IF('Despacho por color'!K84="","",'Despacho por color'!K84)</f>
        <v>25.189699999999998</v>
      </c>
      <c r="J72" s="26" t="str">
        <f>+IF('Despacho por color'!L84="","",'Despacho por color'!L84)</f>
        <v/>
      </c>
      <c r="K72" s="35" t="str">
        <f>+IF('Despacho por color'!M84="","",'Despacho por color'!M84)</f>
        <v/>
      </c>
      <c r="L72" s="26">
        <f>+IF('Despacho por color'!K102="","",'Despacho por color'!K102)</f>
        <v>17.3812</v>
      </c>
      <c r="M72" s="26" t="str">
        <f>+IF('Despacho por color'!L102="","",'Despacho por color'!L102)</f>
        <v/>
      </c>
      <c r="N72" s="35" t="str">
        <f>+IF('Despacho por color'!M102="","",'Despacho por color'!M102)</f>
        <v/>
      </c>
      <c r="O72" s="26">
        <f>+IF('Despacho por color'!K138="","",'Despacho por color'!K138)</f>
        <v>42.901800000000001</v>
      </c>
      <c r="P72" s="26" t="str">
        <f>+IF('Despacho por color'!L138="","",'Despacho por color'!L138)</f>
        <v/>
      </c>
      <c r="Q72" s="22" t="str">
        <f>+IF('Despacho por color'!M138="","",'Despacho por color'!M138)</f>
        <v/>
      </c>
    </row>
    <row r="73" spans="8:17" ht="12.95" customHeight="1" x14ac:dyDescent="0.25">
      <c r="H73" s="19" t="str">
        <f t="shared" si="5"/>
        <v>Jul</v>
      </c>
      <c r="I73" s="26">
        <f>+IF('Despacho por color'!K85="","",'Despacho por color'!K85)</f>
        <v>34.016100000000002</v>
      </c>
      <c r="J73" s="26" t="str">
        <f>+IF('Despacho por color'!L85="","",'Despacho por color'!L85)</f>
        <v/>
      </c>
      <c r="K73" s="35" t="str">
        <f>+IF('Despacho por color'!M85="","",'Despacho por color'!M85)</f>
        <v/>
      </c>
      <c r="L73" s="26">
        <f>+IF('Despacho por color'!K103="","",'Despacho por color'!K103)</f>
        <v>15.7669</v>
      </c>
      <c r="M73" s="26" t="str">
        <f>+IF('Despacho por color'!L103="","",'Despacho por color'!L103)</f>
        <v/>
      </c>
      <c r="N73" s="35" t="str">
        <f>+IF('Despacho por color'!M103="","",'Despacho por color'!M103)</f>
        <v/>
      </c>
      <c r="O73" s="26">
        <f>+IF('Despacho por color'!K139="","",'Despacho por color'!K139)</f>
        <v>50.236600000000003</v>
      </c>
      <c r="P73" s="26" t="str">
        <f>+IF('Despacho por color'!L139="","",'Despacho por color'!L139)</f>
        <v/>
      </c>
      <c r="Q73" s="22" t="str">
        <f>+IF('Despacho por color'!M139="","",'Despacho por color'!M139)</f>
        <v/>
      </c>
    </row>
    <row r="74" spans="8:17" ht="12.95" customHeight="1" x14ac:dyDescent="0.25">
      <c r="H74" s="19" t="str">
        <f t="shared" si="5"/>
        <v>Ago</v>
      </c>
      <c r="I74" s="26">
        <f>+IF('Despacho por color'!K86="","",'Despacho por color'!K86)</f>
        <v>34.567900000000002</v>
      </c>
      <c r="J74" s="26" t="str">
        <f>+IF('Despacho por color'!L86="","",'Despacho por color'!L86)</f>
        <v/>
      </c>
      <c r="K74" s="35" t="str">
        <f>+IF('Despacho por color'!M86="","",'Despacho por color'!M86)</f>
        <v/>
      </c>
      <c r="L74" s="26">
        <f>+IF('Despacho por color'!K104="","",'Despacho por color'!K104)</f>
        <v>16.793700000000001</v>
      </c>
      <c r="M74" s="26" t="str">
        <f>+IF('Despacho por color'!L104="","",'Despacho por color'!L104)</f>
        <v/>
      </c>
      <c r="N74" s="35" t="str">
        <f>+IF('Despacho por color'!M104="","",'Despacho por color'!M104)</f>
        <v/>
      </c>
      <c r="O74" s="26">
        <f>+IF('Despacho por color'!K140="","",'Despacho por color'!K140)</f>
        <v>51.7684</v>
      </c>
      <c r="P74" s="26" t="str">
        <f>+IF('Despacho por color'!L140="","",'Despacho por color'!L140)</f>
        <v/>
      </c>
      <c r="Q74" s="22" t="str">
        <f>+IF('Despacho por color'!M140="","",'Despacho por color'!M140)</f>
        <v/>
      </c>
    </row>
    <row r="75" spans="8:17" ht="12.95" customHeight="1" x14ac:dyDescent="0.25">
      <c r="H75" s="19" t="str">
        <f t="shared" si="5"/>
        <v>Sep</v>
      </c>
      <c r="I75" s="26">
        <f>+IF('Despacho por color'!K87="","",'Despacho por color'!K87)</f>
        <v>34.292099999999998</v>
      </c>
      <c r="J75" s="26" t="str">
        <f>+IF('Despacho por color'!L87="","",'Despacho por color'!L87)</f>
        <v/>
      </c>
      <c r="K75" s="35" t="str">
        <f>+IF('Despacho por color'!M87="","",'Despacho por color'!M87)</f>
        <v/>
      </c>
      <c r="L75" s="26">
        <f>+IF('Despacho por color'!K105="","",'Despacho por color'!K105)</f>
        <v>20.650600000000001</v>
      </c>
      <c r="M75" s="26" t="str">
        <f>+IF('Despacho por color'!L105="","",'Despacho por color'!L105)</f>
        <v/>
      </c>
      <c r="N75" s="35" t="str">
        <f>+IF('Despacho por color'!M105="","",'Despacho por color'!M105)</f>
        <v/>
      </c>
      <c r="O75" s="26">
        <f>+IF('Despacho por color'!K141="","",'Despacho por color'!K141)</f>
        <v>55.574199999999998</v>
      </c>
      <c r="P75" s="26" t="str">
        <f>+IF('Despacho por color'!L141="","",'Despacho por color'!L141)</f>
        <v/>
      </c>
      <c r="Q75" s="22" t="str">
        <f>+IF('Despacho por color'!M141="","",'Despacho por color'!M141)</f>
        <v/>
      </c>
    </row>
    <row r="76" spans="8:17" ht="12.95" customHeight="1" x14ac:dyDescent="0.25">
      <c r="H76" s="19" t="str">
        <f t="shared" si="5"/>
        <v>Oct</v>
      </c>
      <c r="I76" s="26">
        <f>+IF('Despacho por color'!K88="","",'Despacho por color'!K88)</f>
        <v>35.268099999999997</v>
      </c>
      <c r="J76" s="26" t="str">
        <f>+IF('Despacho por color'!L88="","",'Despacho por color'!L88)</f>
        <v/>
      </c>
      <c r="K76" s="35" t="str">
        <f>+IF('Despacho por color'!M88="","",'Despacho por color'!M88)</f>
        <v/>
      </c>
      <c r="L76" s="26">
        <f>+IF('Despacho por color'!K106="","",'Despacho por color'!K106)</f>
        <v>15.7714</v>
      </c>
      <c r="M76" s="26" t="str">
        <f>+IF('Despacho por color'!L106="","",'Despacho por color'!L106)</f>
        <v/>
      </c>
      <c r="N76" s="35" t="str">
        <f>+IF('Despacho por color'!M106="","",'Despacho por color'!M106)</f>
        <v/>
      </c>
      <c r="O76" s="26">
        <f>+IF('Despacho por color'!K142="","",'Despacho por color'!K142)</f>
        <v>51.747500000000002</v>
      </c>
      <c r="P76" s="26" t="str">
        <f>+IF('Despacho por color'!L142="","",'Despacho por color'!L142)</f>
        <v/>
      </c>
      <c r="Q76" s="22" t="str">
        <f>+IF('Despacho por color'!M142="","",'Despacho por color'!M142)</f>
        <v/>
      </c>
    </row>
    <row r="77" spans="8:17" ht="12.95" customHeight="1" x14ac:dyDescent="0.25">
      <c r="H77" s="19" t="str">
        <f t="shared" si="5"/>
        <v>Nov</v>
      </c>
      <c r="I77" s="26">
        <f>+IF('Despacho por color'!K89="","",'Despacho por color'!K89)</f>
        <v>30.848299999999998</v>
      </c>
      <c r="J77" s="26" t="str">
        <f>+IF('Despacho por color'!L89="","",'Despacho por color'!L89)</f>
        <v/>
      </c>
      <c r="K77" s="35" t="str">
        <f>+IF('Despacho por color'!M89="","",'Despacho por color'!M89)</f>
        <v/>
      </c>
      <c r="L77" s="26">
        <f>+IF('Despacho por color'!K107="","",'Despacho por color'!K107)</f>
        <v>14.3637</v>
      </c>
      <c r="M77" s="26" t="str">
        <f>+IF('Despacho por color'!L107="","",'Despacho por color'!L107)</f>
        <v/>
      </c>
      <c r="N77" s="35" t="str">
        <f>+IF('Despacho por color'!M107="","",'Despacho por color'!M107)</f>
        <v/>
      </c>
      <c r="O77" s="26">
        <f>+IF('Despacho por color'!K143="","",'Despacho por color'!K143)</f>
        <v>45.782299999999999</v>
      </c>
      <c r="P77" s="26" t="str">
        <f>+IF('Despacho por color'!L143="","",'Despacho por color'!L143)</f>
        <v/>
      </c>
      <c r="Q77" s="22" t="str">
        <f>+IF('Despacho por color'!M143="","",'Despacho por color'!M143)</f>
        <v/>
      </c>
    </row>
    <row r="78" spans="8:17" ht="12.95" customHeight="1" thickBot="1" x14ac:dyDescent="0.3">
      <c r="H78" s="23" t="str">
        <f t="shared" si="5"/>
        <v>Dic</v>
      </c>
      <c r="I78" s="179">
        <f>+IF('Despacho por color'!K90="","",'Despacho por color'!K90)</f>
        <v>33.750100000000003</v>
      </c>
      <c r="J78" s="179" t="str">
        <f>+IF('Despacho por color'!L90="","",'Despacho por color'!L90)</f>
        <v/>
      </c>
      <c r="K78" s="36" t="str">
        <f>+IF('Despacho por color'!M90="","",'Despacho por color'!M90)</f>
        <v/>
      </c>
      <c r="L78" s="179">
        <f>+IF('Despacho por color'!K108="","",'Despacho por color'!K108)</f>
        <v>13.6408</v>
      </c>
      <c r="M78" s="179" t="str">
        <f>+IF('Despacho por color'!L108="","",'Despacho por color'!L108)</f>
        <v/>
      </c>
      <c r="N78" s="36" t="str">
        <f>+IF('Despacho por color'!M108="","",'Despacho por color'!M108)</f>
        <v/>
      </c>
      <c r="O78" s="179">
        <f>+IF('Despacho por color'!K144="","",'Despacho por color'!K144)</f>
        <v>48.059199999999997</v>
      </c>
      <c r="P78" s="179" t="str">
        <f>+IF('Despacho por color'!L144="","",'Despacho por color'!L144)</f>
        <v/>
      </c>
      <c r="Q78" s="29" t="str">
        <f>+IF('Despacho por color'!M144="","",'Despacho por color'!M144)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6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6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6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6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6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6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6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6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6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6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6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6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7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7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7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7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7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7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7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7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7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7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7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8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8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8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8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8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8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8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8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8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8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8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9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9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9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9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9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9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9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9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9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9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9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10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10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10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10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10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10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10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10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10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10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10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11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11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11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11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11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11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11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11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11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11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11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12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12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12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12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12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12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12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12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12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12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12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96" sqref="R96:S107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V2" s="177" t="s">
        <v>206</v>
      </c>
    </row>
    <row r="3" spans="2:22" ht="6" customHeight="1" x14ac:dyDescent="0.25"/>
    <row r="4" spans="2:22" ht="18.75" customHeight="1" x14ac:dyDescent="0.25">
      <c r="B4" s="259" t="s">
        <v>173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298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tipo'!K61="","",'Exportación por tipo'!K61)</f>
        <v>12.224</v>
      </c>
      <c r="S7" s="20">
        <f>+IF('Exportación por tipo'!L61="","",'Exportación por tipo'!L61)</f>
        <v>14.168100000000001</v>
      </c>
      <c r="T7" s="22">
        <f>+IF('Exportación por tipo'!M61="","",'Exportación por tipo'!M61)</f>
        <v>0.1590395942408378</v>
      </c>
    </row>
    <row r="8" spans="2:22" ht="12.95" customHeight="1" x14ac:dyDescent="0.25">
      <c r="Q8" s="27" t="str">
        <f>+'Exportación por tipo'!A62</f>
        <v>Feb</v>
      </c>
      <c r="R8" s="20">
        <f>+IF('Exportación por tipo'!K62="","",'Exportación por tipo'!K62)</f>
        <v>14.3729</v>
      </c>
      <c r="S8" s="20">
        <f>+IF('Exportación por tipo'!L62="","",'Exportación por tipo'!L62)</f>
        <v>15.477</v>
      </c>
      <c r="T8" s="22">
        <f>+IF('Exportación por tipo'!M62="","",'Exportación por tipo'!M62)</f>
        <v>7.6818178655664537E-2</v>
      </c>
    </row>
    <row r="9" spans="2:22" ht="12.95" customHeight="1" x14ac:dyDescent="0.25">
      <c r="Q9" s="27" t="str">
        <f>+'Exportación por tipo'!A63</f>
        <v>Mar</v>
      </c>
      <c r="R9" s="20">
        <f>+IF('Exportación por tipo'!K63="","",'Exportación por tipo'!K63)</f>
        <v>14.8908</v>
      </c>
      <c r="S9" s="20">
        <f>+IF('Exportación por tipo'!L63="","",'Exportación por tipo'!L63)</f>
        <v>18.163900000000002</v>
      </c>
      <c r="T9" s="22">
        <f>+IF('Exportación por tipo'!M63="","",'Exportación por tipo'!M63)</f>
        <v>0.21980686061192145</v>
      </c>
    </row>
    <row r="10" spans="2:22" ht="12.95" customHeight="1" x14ac:dyDescent="0.25">
      <c r="Q10" s="27" t="str">
        <f>+'Exportación por tipo'!A64</f>
        <v>Abr</v>
      </c>
      <c r="R10" s="20">
        <f>+IF('Exportación por tipo'!K64="","",'Exportación por tipo'!K64)</f>
        <v>16.966200000000001</v>
      </c>
      <c r="S10" s="20">
        <f>+IF('Exportación por tipo'!L64="","",'Exportación por tipo'!L64)</f>
        <v>20.4956</v>
      </c>
      <c r="T10" s="22">
        <f>+IF('Exportación por tipo'!M64="","",'Exportación por tipo'!M64)</f>
        <v>0.20802536808478034</v>
      </c>
    </row>
    <row r="11" spans="2:22" ht="12.95" customHeight="1" x14ac:dyDescent="0.25">
      <c r="Q11" s="27" t="str">
        <f>+'Exportación por tipo'!A65</f>
        <v>May</v>
      </c>
      <c r="R11" s="20">
        <f>+IF('Exportación por tipo'!K65="","",'Exportación por tipo'!K65)</f>
        <v>16.602599999999999</v>
      </c>
      <c r="S11" s="20" t="str">
        <f>+IF('Exportación por tipo'!L65="","",'Exportación por tipo'!L65)</f>
        <v/>
      </c>
      <c r="T11" s="22" t="str">
        <f>+IF('Exportación por tipo'!M65="","",'Exportación por tipo'!M65)</f>
        <v/>
      </c>
    </row>
    <row r="12" spans="2:22" ht="12.95" customHeight="1" x14ac:dyDescent="0.25">
      <c r="Q12" s="27" t="str">
        <f>+'Exportación por tipo'!A66</f>
        <v>Jun</v>
      </c>
      <c r="R12" s="20">
        <f>+IF('Exportación por tipo'!K66="","",'Exportación por tipo'!K66)</f>
        <v>15.746</v>
      </c>
      <c r="S12" s="20" t="str">
        <f>+IF('Exportación por tipo'!L66="","",'Exportación por tipo'!L66)</f>
        <v/>
      </c>
      <c r="T12" s="22" t="str">
        <f>+IF('Exportación por tipo'!M66="","",'Exportación por tipo'!M66)</f>
        <v/>
      </c>
    </row>
    <row r="13" spans="2:22" ht="12.95" customHeight="1" x14ac:dyDescent="0.25">
      <c r="Q13" s="27" t="str">
        <f>+'Exportación por tipo'!A67</f>
        <v>Jul</v>
      </c>
      <c r="R13" s="20">
        <f>+IF('Exportación por tipo'!K67="","",'Exportación por tipo'!K67)</f>
        <v>18.351900000000001</v>
      </c>
      <c r="S13" s="20" t="str">
        <f>+IF('Exportación por tipo'!L67="","",'Exportación por tipo'!L67)</f>
        <v/>
      </c>
      <c r="T13" s="22" t="str">
        <f>+IF('Exportación por tipo'!M67="","",'Exportación por tipo'!M67)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tipo'!K68="","",'Exportación por tipo'!K68)</f>
        <v>17.290500000000002</v>
      </c>
      <c r="S14" s="20" t="str">
        <f>+IF('Exportación por tipo'!L68="","",'Exportación por tipo'!L68)</f>
        <v/>
      </c>
      <c r="T14" s="22" t="str">
        <f>+IF('Exportación por tipo'!M68="","",'Exportación por tipo'!M68)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tipo'!K69="","",'Exportación por tipo'!K69)</f>
        <v>18.8124</v>
      </c>
      <c r="S15" s="20" t="str">
        <f>+IF('Exportación por tipo'!L69="","",'Exportación por tipo'!L69)</f>
        <v/>
      </c>
      <c r="T15" s="22" t="str">
        <f>+IF('Exportación por tipo'!M69="","",'Exportación por tipo'!M69)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tipo'!K70="","",'Exportación por tipo'!K70)</f>
        <v>17.423400000000001</v>
      </c>
      <c r="S16" s="20" t="str">
        <f>+IF('Exportación por tipo'!L70="","",'Exportación por tipo'!L70)</f>
        <v/>
      </c>
      <c r="T16" s="22" t="str">
        <f>+IF('Exportación por tipo'!M70="","",'Exportación por tipo'!M70)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tipo'!K71="","",'Exportación por tipo'!K71)</f>
        <v>15.9884</v>
      </c>
      <c r="S17" s="20" t="str">
        <f>+IF('Exportación por tipo'!L71="","",'Exportación por tipo'!L71)</f>
        <v/>
      </c>
      <c r="T17" s="22" t="str">
        <f>+IF('Exportación por tipo'!M71="","",'Exportación por tipo'!M71)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tipo'!K72="","",'Exportación por tipo'!K72)</f>
        <v>16.774000000000001</v>
      </c>
      <c r="S18" s="24" t="str">
        <f>+IF('Exportación por tipo'!L72="","",'Exportación por tipo'!L72)</f>
        <v/>
      </c>
      <c r="T18" s="29" t="str">
        <f>+IF('Exportación por tipo'!M72="","",'Exportación por tipo'!M72)</f>
        <v/>
      </c>
    </row>
    <row r="19" spans="17:20" ht="6" customHeight="1" thickBot="1" x14ac:dyDescent="0.3"/>
    <row r="20" spans="17:20" ht="38.25" x14ac:dyDescent="0.25">
      <c r="Q20" s="15"/>
      <c r="R20" s="16" t="str">
        <f>+R6</f>
        <v>Volumen mensual 2025</v>
      </c>
      <c r="S20" s="16" t="str">
        <f>+S6</f>
        <v>Volumen mensual 2026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envase'!K96="","",'Exportación por envase'!K96)</f>
        <v>38.661000000000001</v>
      </c>
      <c r="S21" s="20">
        <f>+IF('Exportación por envase'!L96="","",'Exportación por envase'!L96)</f>
        <v>40.771999999999998</v>
      </c>
      <c r="T21" s="22">
        <f>+IF('Exportación por envase'!M96="","",'Exportación por envase'!M96)</f>
        <v>5.4602829725045821E-2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envase'!K97="","",'Exportación por envase'!K97)</f>
        <v>50.302</v>
      </c>
      <c r="S22" s="20">
        <f>+IF('Exportación por envase'!L97="","",'Exportación por envase'!L97)</f>
        <v>45.960999999999999</v>
      </c>
      <c r="T22" s="22">
        <f>+IF('Exportación por envase'!M97="","",'Exportación por envase'!M97)</f>
        <v>-8.6298755516679315E-2</v>
      </c>
    </row>
    <row r="23" spans="17:20" ht="12.95" customHeight="1" x14ac:dyDescent="0.25">
      <c r="Q23" s="27" t="str">
        <f t="shared" si="0"/>
        <v>Mar</v>
      </c>
      <c r="R23" s="20">
        <f>+IF('Exportación por envase'!K98="","",'Exportación por envase'!K98)</f>
        <v>53.012999999999998</v>
      </c>
      <c r="S23" s="20">
        <f>+IF('Exportación por envase'!L98="","",'Exportación por envase'!L98)</f>
        <v>57.421999999999997</v>
      </c>
      <c r="T23" s="22">
        <f>+IF('Exportación por envase'!M98="","",'Exportación por envase'!M98)</f>
        <v>8.3168279478618379E-2</v>
      </c>
    </row>
    <row r="24" spans="17:20" ht="12.95" customHeight="1" x14ac:dyDescent="0.25">
      <c r="Q24" s="27" t="str">
        <f t="shared" si="0"/>
        <v>Abr</v>
      </c>
      <c r="R24" s="20">
        <f>+IF('Exportación por envase'!K99="","",'Exportación por envase'!K99)</f>
        <v>59.098999999999997</v>
      </c>
      <c r="S24" s="20">
        <f>+IF('Exportación por envase'!L99="","",'Exportación por envase'!L99)</f>
        <v>61.145000000000003</v>
      </c>
      <c r="T24" s="22">
        <f>+IF('Exportación por envase'!M99="","",'Exportación por envase'!M99)</f>
        <v>3.4619875124790811E-2</v>
      </c>
    </row>
    <row r="25" spans="17:20" ht="12.95" customHeight="1" x14ac:dyDescent="0.25">
      <c r="Q25" s="27" t="str">
        <f t="shared" si="0"/>
        <v>May</v>
      </c>
      <c r="R25" s="20">
        <f>+IF('Exportación por envase'!K100="","",'Exportación por envase'!K100)</f>
        <v>58.402999999999999</v>
      </c>
      <c r="S25" s="20" t="str">
        <f>+IF('Exportación por envase'!L100="","",'Exportación por envase'!L100)</f>
        <v/>
      </c>
      <c r="T25" s="22" t="str">
        <f>+IF('Exportación por envase'!M100="","",'Exportación por envase'!M100)</f>
        <v/>
      </c>
    </row>
    <row r="26" spans="17:20" ht="12.95" customHeight="1" x14ac:dyDescent="0.25">
      <c r="Q26" s="27" t="str">
        <f t="shared" si="0"/>
        <v>Jun</v>
      </c>
      <c r="R26" s="20">
        <f>+IF('Exportación por envase'!K101="","",'Exportación por envase'!K101)</f>
        <v>54.85</v>
      </c>
      <c r="S26" s="20" t="str">
        <f>+IF('Exportación por envase'!L101="","",'Exportación por envase'!L101)</f>
        <v/>
      </c>
      <c r="T26" s="22" t="str">
        <f>+IF('Exportación por envase'!M101="","",'Exportación por envase'!M101)</f>
        <v/>
      </c>
    </row>
    <row r="27" spans="17:20" ht="12.95" customHeight="1" x14ac:dyDescent="0.25">
      <c r="Q27" s="27" t="str">
        <f t="shared" si="0"/>
        <v>Jul</v>
      </c>
      <c r="R27" s="20">
        <f>+IF('Exportación por envase'!K102="","",'Exportación por envase'!K102)</f>
        <v>64.355000000000004</v>
      </c>
      <c r="S27" s="20" t="str">
        <f>+IF('Exportación por envase'!L102="","",'Exportación por envase'!L102)</f>
        <v/>
      </c>
      <c r="T27" s="22" t="str">
        <f>+IF('Exportación por envase'!M102="","",'Exportación por envase'!M102)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envase'!K103="","",'Exportación por envase'!K103)</f>
        <v>72.653000000000006</v>
      </c>
      <c r="S28" s="20" t="str">
        <f>+IF('Exportación por envase'!L103="","",'Exportación por envase'!L103)</f>
        <v/>
      </c>
      <c r="T28" s="22" t="str">
        <f>+IF('Exportación por envase'!M103="","",'Exportación por envase'!M103)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envase'!K104="","",'Exportación por envase'!K104)</f>
        <v>64.418999999999997</v>
      </c>
      <c r="S29" s="20" t="str">
        <f>+IF('Exportación por envase'!L104="","",'Exportación por envase'!L104)</f>
        <v/>
      </c>
      <c r="T29" s="22" t="str">
        <f>+IF('Exportación por envase'!M104="","",'Exportación por envase'!M104)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envase'!K105="","",'Exportación por envase'!K105)</f>
        <v>58.268999999999998</v>
      </c>
      <c r="S30" s="20" t="str">
        <f>+IF('Exportación por envase'!L105="","",'Exportación por envase'!L105)</f>
        <v/>
      </c>
      <c r="T30" s="22" t="str">
        <f>+IF('Exportación por envase'!M105="","",'Exportación por envase'!M105)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envase'!K106="","",'Exportación por envase'!K106)</f>
        <v>49.491</v>
      </c>
      <c r="S31" s="20" t="str">
        <f>+IF('Exportación por envase'!L106="","",'Exportación por envase'!L106)</f>
        <v/>
      </c>
      <c r="T31" s="22" t="str">
        <f>+IF('Exportación por envase'!M106="","",'Exportación por envase'!M106)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envase'!K107="","",'Exportación por envase'!K107)</f>
        <v>57.104999999999997</v>
      </c>
      <c r="S32" s="24" t="str">
        <f>+IF('Exportación por envase'!L107="","",'Exportación por envase'!L107)</f>
        <v/>
      </c>
      <c r="T32" s="29" t="str">
        <f>+IF('Exportación por envase'!M107="","",'Exportación por envase'!M107)</f>
        <v/>
      </c>
    </row>
    <row r="33" spans="14:20" ht="6" customHeight="1" thickBot="1" x14ac:dyDescent="0.3"/>
    <row r="34" spans="14:20" x14ac:dyDescent="0.25">
      <c r="N34" s="12"/>
      <c r="O34" s="261" t="s">
        <v>174</v>
      </c>
      <c r="P34" s="262"/>
      <c r="Q34" s="263"/>
      <c r="R34" s="261" t="s">
        <v>175</v>
      </c>
      <c r="S34" s="262"/>
      <c r="T34" s="264"/>
    </row>
    <row r="35" spans="14:20" ht="38.25" x14ac:dyDescent="0.25">
      <c r="N35" s="13"/>
      <c r="O35" s="205" t="str">
        <f>+R20</f>
        <v>Volumen mensual 2025</v>
      </c>
      <c r="P35" s="18" t="str">
        <f>+S20</f>
        <v>Volumen mensual 2026</v>
      </c>
      <c r="Q35" s="14" t="s">
        <v>16</v>
      </c>
      <c r="R35" s="205" t="str">
        <f>+O35</f>
        <v>Volumen mensual 2025</v>
      </c>
      <c r="S35" s="18" t="str">
        <f>+P35</f>
        <v>Volumen mensual 2026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envase'!K7="","",'Exportación por envase'!K7)</f>
        <v>9.1059999999999999</v>
      </c>
      <c r="P36" s="20">
        <f>+IF('Exportación por envase'!L7="","",'Exportación por envase'!L7)</f>
        <v>9.2151999999999994</v>
      </c>
      <c r="Q36" s="21">
        <f>+IF('Exportación por envase'!M7="","",'Exportación por envase'!M7)</f>
        <v>1.1992093125411829E-2</v>
      </c>
      <c r="R36" s="20">
        <f>+IF('Exportación por envase'!K25="","",'Exportación por envase'!K25)</f>
        <v>3.113</v>
      </c>
      <c r="S36" s="20">
        <f>+IF('Exportación por envase'!L25="","",'Exportación por envase'!L25)</f>
        <v>4.9530000000000003</v>
      </c>
      <c r="T36" s="22">
        <f>+IF('Exportación por envase'!M25="","",'Exportación por envase'!M25)</f>
        <v>0.59106970767748157</v>
      </c>
    </row>
    <row r="37" spans="14:20" ht="12.95" customHeight="1" x14ac:dyDescent="0.25">
      <c r="N37" s="19" t="str">
        <f t="shared" si="1"/>
        <v>Feb</v>
      </c>
      <c r="O37" s="20">
        <f>+IF('Exportación por envase'!K8="","",'Exportación por envase'!K8)</f>
        <v>10.737399999999999</v>
      </c>
      <c r="P37" s="20">
        <f>+IF('Exportación por envase'!L8="","",'Exportación por envase'!L8)</f>
        <v>9.8181999999999992</v>
      </c>
      <c r="Q37" s="21">
        <f>+IF('Exportación por envase'!M8="","",'Exportación por envase'!M8)</f>
        <v>-8.5607316482574913E-2</v>
      </c>
      <c r="R37" s="20">
        <f>+IF('Exportación por envase'!K26="","",'Exportación por envase'!K26)</f>
        <v>3.6355</v>
      </c>
      <c r="S37" s="20">
        <f>+IF('Exportación por envase'!L26="","",'Exportación por envase'!L26)</f>
        <v>5.6589</v>
      </c>
      <c r="T37" s="22">
        <f>+IF('Exportación por envase'!M26="","",'Exportación por envase'!M26)</f>
        <v>0.55656718470636779</v>
      </c>
    </row>
    <row r="38" spans="14:20" ht="12.95" customHeight="1" x14ac:dyDescent="0.25">
      <c r="N38" s="19" t="str">
        <f t="shared" si="1"/>
        <v>Mar</v>
      </c>
      <c r="O38" s="20">
        <f>+IF('Exportación por envase'!K9="","",'Exportación por envase'!K9)</f>
        <v>11.1252</v>
      </c>
      <c r="P38" s="20">
        <f>+IF('Exportación por envase'!L9="","",'Exportación por envase'!L9)</f>
        <v>12.471299999999999</v>
      </c>
      <c r="Q38" s="21">
        <f>+IF('Exportación por envase'!M9="","",'Exportación por envase'!M9)</f>
        <v>0.1209955776075935</v>
      </c>
      <c r="R38" s="20">
        <f>+IF('Exportación por envase'!K27="","",'Exportación por envase'!K27)</f>
        <v>3.7656000000000001</v>
      </c>
      <c r="S38" s="20">
        <f>+IF('Exportación por envase'!L27="","",'Exportación por envase'!L27)</f>
        <v>5.6925999999999997</v>
      </c>
      <c r="T38" s="22">
        <f>+IF('Exportación por envase'!M27="","",'Exportación por envase'!M27)</f>
        <v>0.51173783726364985</v>
      </c>
    </row>
    <row r="39" spans="14:20" ht="12.95" customHeight="1" x14ac:dyDescent="0.25">
      <c r="N39" s="19" t="str">
        <f t="shared" si="1"/>
        <v>Abr</v>
      </c>
      <c r="O39" s="20">
        <f>+IF('Exportación por envase'!K10="","",'Exportación por envase'!K10)</f>
        <v>13.251200000000001</v>
      </c>
      <c r="P39" s="20">
        <f>+IF('Exportación por envase'!L10="","",'Exportación por envase'!L10)</f>
        <v>13.7082</v>
      </c>
      <c r="Q39" s="21">
        <f>+IF('Exportación por envase'!M10="","",'Exportación por envase'!M10)</f>
        <v>3.448744264670367E-2</v>
      </c>
      <c r="R39" s="20">
        <f>+IF('Exportación por envase'!K28="","",'Exportación por envase'!K28)</f>
        <v>3.7149999999999999</v>
      </c>
      <c r="S39" s="20">
        <f>+IF('Exportación por envase'!L28="","",'Exportación por envase'!L28)</f>
        <v>6.7873000000000001</v>
      </c>
      <c r="T39" s="22">
        <f>+IF('Exportación por envase'!M28="","",'Exportación por envase'!M28)</f>
        <v>0.82699865410497986</v>
      </c>
    </row>
    <row r="40" spans="14:20" ht="12.95" customHeight="1" x14ac:dyDescent="0.25">
      <c r="N40" s="19" t="str">
        <f t="shared" si="1"/>
        <v>May</v>
      </c>
      <c r="O40" s="20">
        <f>+IF('Exportación por envase'!K11="","",'Exportación por envase'!K11)</f>
        <v>13.2316</v>
      </c>
      <c r="P40" s="20" t="str">
        <f>+IF('Exportación por envase'!L11="","",'Exportación por envase'!L11)</f>
        <v/>
      </c>
      <c r="Q40" s="21" t="str">
        <f>+IF('Exportación por envase'!M11="","",'Exportación por envase'!M11)</f>
        <v/>
      </c>
      <c r="R40" s="20">
        <f>+IF('Exportación por envase'!K29="","",'Exportación por envase'!K29)</f>
        <v>3.371</v>
      </c>
      <c r="S40" s="20" t="str">
        <f>+IF('Exportación por envase'!L29="","",'Exportación por envase'!L29)</f>
        <v/>
      </c>
      <c r="T40" s="22" t="str">
        <f>+IF('Exportación por envase'!M29="","",'Exportación por envase'!M29)</f>
        <v/>
      </c>
    </row>
    <row r="41" spans="14:20" ht="12.95" customHeight="1" x14ac:dyDescent="0.25">
      <c r="N41" s="19" t="str">
        <f t="shared" si="1"/>
        <v>Jun</v>
      </c>
      <c r="O41" s="20">
        <f>+IF('Exportación por envase'!K12="","",'Exportación por envase'!K12)</f>
        <v>12.2385</v>
      </c>
      <c r="P41" s="20" t="str">
        <f>+IF('Exportación por envase'!L12="","",'Exportación por envase'!L12)</f>
        <v/>
      </c>
      <c r="Q41" s="21" t="str">
        <f>+IF('Exportación por envase'!M12="","",'Exportación por envase'!M12)</f>
        <v/>
      </c>
      <c r="R41" s="20">
        <f>+IF('Exportación por envase'!K30="","",'Exportación por envase'!K30)</f>
        <v>3.5074999999999998</v>
      </c>
      <c r="S41" s="20" t="str">
        <f>+IF('Exportación por envase'!L30="","",'Exportación por envase'!L30)</f>
        <v/>
      </c>
      <c r="T41" s="22" t="str">
        <f>+IF('Exportación por envase'!M30="","",'Exportación por envase'!M30)</f>
        <v/>
      </c>
    </row>
    <row r="42" spans="14:20" ht="12.95" customHeight="1" x14ac:dyDescent="0.25">
      <c r="N42" s="19" t="str">
        <f t="shared" si="1"/>
        <v>Jul</v>
      </c>
      <c r="O42" s="20">
        <f>+IF('Exportación por envase'!K13="","",'Exportación por envase'!K13)</f>
        <v>15.458399999999999</v>
      </c>
      <c r="P42" s="20" t="str">
        <f>+IF('Exportación por envase'!L13="","",'Exportación por envase'!L13)</f>
        <v/>
      </c>
      <c r="Q42" s="21" t="str">
        <f>+IF('Exportación por envase'!M13="","",'Exportación por envase'!M13)</f>
        <v/>
      </c>
      <c r="R42" s="20">
        <f>+IF('Exportación por envase'!K31="","",'Exportación por envase'!K31)</f>
        <v>2.8935</v>
      </c>
      <c r="S42" s="20" t="str">
        <f>+IF('Exportación por envase'!L31="","",'Exportación por envase'!L31)</f>
        <v/>
      </c>
      <c r="T42" s="22" t="str">
        <f>+IF('Exportación por envase'!M31="","",'Exportación por envase'!M31)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envase'!K14="","",'Exportación por envase'!K14)</f>
        <v>12.8178</v>
      </c>
      <c r="P43" s="20" t="str">
        <f>+IF('Exportación por envase'!L14="","",'Exportación por envase'!L14)</f>
        <v/>
      </c>
      <c r="Q43" s="21" t="str">
        <f>+IF('Exportación por envase'!M14="","",'Exportación por envase'!M14)</f>
        <v/>
      </c>
      <c r="R43" s="20">
        <f>+IF('Exportación por envase'!K32="","",'Exportación por envase'!K32)</f>
        <v>4.4726999999999997</v>
      </c>
      <c r="S43" s="20" t="str">
        <f>+IF('Exportación por envase'!L32="","",'Exportación por envase'!L32)</f>
        <v/>
      </c>
      <c r="T43" s="22" t="str">
        <f>+IF('Exportación por envase'!M32="","",'Exportación por envase'!M32)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envase'!K15="","",'Exportación por envase'!K15)</f>
        <v>14.630100000000001</v>
      </c>
      <c r="P44" s="20" t="str">
        <f>+IF('Exportación por envase'!L15="","",'Exportación por envase'!L15)</f>
        <v/>
      </c>
      <c r="Q44" s="21" t="str">
        <f>+IF('Exportación por envase'!M15="","",'Exportación por envase'!M15)</f>
        <v/>
      </c>
      <c r="R44" s="20">
        <f>+IF('Exportación por envase'!K33="","",'Exportación por envase'!K33)</f>
        <v>4.1822999999999997</v>
      </c>
      <c r="S44" s="20" t="str">
        <f>+IF('Exportación por envase'!L33="","",'Exportación por envase'!L33)</f>
        <v/>
      </c>
      <c r="T44" s="22" t="str">
        <f>+IF('Exportación por envase'!M33="","",'Exportación por envase'!M33)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envase'!K16="","",'Exportación por envase'!K16)</f>
        <v>13.578900000000001</v>
      </c>
      <c r="P45" s="20" t="str">
        <f>+IF('Exportación por envase'!L16="","",'Exportación por envase'!L16)</f>
        <v/>
      </c>
      <c r="Q45" s="21" t="str">
        <f>+IF('Exportación por envase'!M16="","",'Exportación por envase'!M16)</f>
        <v/>
      </c>
      <c r="R45" s="20">
        <f>+IF('Exportación por envase'!K34="","",'Exportación por envase'!K34)</f>
        <v>3.8445</v>
      </c>
      <c r="S45" s="20" t="str">
        <f>+IF('Exportación por envase'!L34="","",'Exportación por envase'!L34)</f>
        <v/>
      </c>
      <c r="T45" s="22" t="str">
        <f>+IF('Exportación por envase'!M34="","",'Exportación por envase'!M34)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envase'!K17="","",'Exportación por envase'!K17)</f>
        <v>11.2148</v>
      </c>
      <c r="P46" s="20" t="str">
        <f>+IF('Exportación por envase'!L17="","",'Exportación por envase'!L17)</f>
        <v/>
      </c>
      <c r="Q46" s="21" t="str">
        <f>+IF('Exportación por envase'!M17="","",'Exportación por envase'!M17)</f>
        <v/>
      </c>
      <c r="R46" s="20">
        <f>+IF('Exportación por envase'!K35="","",'Exportación por envase'!K35)</f>
        <v>4.7736000000000001</v>
      </c>
      <c r="S46" s="20" t="str">
        <f>+IF('Exportación por envase'!L35="","",'Exportación por envase'!L35)</f>
        <v/>
      </c>
      <c r="T46" s="22" t="str">
        <f>+IF('Exportación por envase'!M35="","",'Exportación por envase'!M35)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envase'!K18="","",'Exportación por envase'!K18)</f>
        <v>12.931699999999999</v>
      </c>
      <c r="P47" s="24" t="str">
        <f>+IF('Exportación por envase'!L18="","",'Exportación por envase'!L18)</f>
        <v/>
      </c>
      <c r="Q47" s="25" t="str">
        <f>+IF('Exportación por envase'!M18="","",'Exportación por envase'!M18)</f>
        <v/>
      </c>
      <c r="R47" s="24">
        <f>+IF('Exportación por envase'!K36="","",'Exportación por envase'!K36)</f>
        <v>3.8422999999999998</v>
      </c>
      <c r="S47" s="24" t="str">
        <f>+IF('Exportación por envase'!L36="","",'Exportación por envase'!L36)</f>
        <v/>
      </c>
      <c r="T47" s="29" t="str">
        <f>+IF('Exportación por envase'!M36="","",'Exportación por envase'!M36)</f>
        <v/>
      </c>
    </row>
    <row r="48" spans="14:20" ht="6" customHeight="1" thickBot="1" x14ac:dyDescent="0.3"/>
    <row r="49" spans="14:20" ht="15" customHeight="1" x14ac:dyDescent="0.25">
      <c r="N49" s="12"/>
      <c r="O49" s="261" t="s">
        <v>174</v>
      </c>
      <c r="P49" s="262"/>
      <c r="Q49" s="263"/>
      <c r="R49" s="261" t="s">
        <v>175</v>
      </c>
      <c r="S49" s="262"/>
      <c r="T49" s="264"/>
    </row>
    <row r="50" spans="14:20" ht="38.25" x14ac:dyDescent="0.25">
      <c r="N50" s="13"/>
      <c r="O50" s="205" t="str">
        <f>+O35</f>
        <v>Volumen mensual 2025</v>
      </c>
      <c r="P50" s="18" t="str">
        <f t="shared" ref="P50:T50" si="2">+P35</f>
        <v>Volumen mensual 2026</v>
      </c>
      <c r="Q50" s="14" t="str">
        <f t="shared" si="2"/>
        <v>Variación último año</v>
      </c>
      <c r="R50" s="205" t="str">
        <f t="shared" si="2"/>
        <v>Volumen mensual 2025</v>
      </c>
      <c r="S50" s="18" t="str">
        <f t="shared" si="2"/>
        <v>Volumen mensual 2026</v>
      </c>
      <c r="T50" s="11" t="str">
        <f t="shared" si="2"/>
        <v>Variación último año</v>
      </c>
    </row>
    <row r="51" spans="14:20" ht="12.95" customHeight="1" x14ac:dyDescent="0.25">
      <c r="N51" s="19" t="str">
        <f>+N36</f>
        <v>Ene</v>
      </c>
      <c r="O51" s="20">
        <f>+IF('Exportación por envase'!K60="","",'Exportación por envase'!K60)</f>
        <v>35.820999999999998</v>
      </c>
      <c r="P51" s="20">
        <f>+IF('Exportación por envase'!L60="","",'Exportación por envase'!L60)</f>
        <v>37.688000000000002</v>
      </c>
      <c r="Q51" s="21">
        <f>+IF('Exportación por envase'!M60="","",'Exportación por envase'!M60)</f>
        <v>5.2120264649228254E-2</v>
      </c>
      <c r="R51" s="26">
        <f>+IF('Exportación por envase'!K78="","",'Exportación por envase'!K78)</f>
        <v>2.84</v>
      </c>
      <c r="S51" s="26">
        <f>+IF('Exportación por envase'!L78="","",'Exportación por envase'!L78)</f>
        <v>3.0840000000000001</v>
      </c>
      <c r="T51" s="22">
        <f>+IF('Exportación por envase'!M78="","",'Exportación por envase'!M78)</f>
        <v>8.5915492957746586E-2</v>
      </c>
    </row>
    <row r="52" spans="14:20" ht="12.95" customHeight="1" x14ac:dyDescent="0.25">
      <c r="N52" s="19" t="str">
        <f t="shared" ref="N52:N62" si="3">+N37</f>
        <v>Feb</v>
      </c>
      <c r="O52" s="20">
        <f>+IF('Exportación por envase'!K61="","",'Exportación por envase'!K61)</f>
        <v>46.526000000000003</v>
      </c>
      <c r="P52" s="20">
        <f>+IF('Exportación por envase'!L61="","",'Exportación por envase'!L61)</f>
        <v>41.353999999999999</v>
      </c>
      <c r="Q52" s="21">
        <f>+IF('Exportación por envase'!M61="","",'Exportación por envase'!M61)</f>
        <v>-0.11116365043201659</v>
      </c>
      <c r="R52" s="26">
        <f>+IF('Exportación por envase'!K79="","",'Exportación por envase'!K79)</f>
        <v>3.7759999999999998</v>
      </c>
      <c r="S52" s="26">
        <f>+IF('Exportación por envase'!L79="","",'Exportación por envase'!L79)</f>
        <v>4.6070000000000002</v>
      </c>
      <c r="T52" s="22">
        <f>+IF('Exportación por envase'!M79="","",'Exportación por envase'!M79)</f>
        <v>0.22007415254237306</v>
      </c>
    </row>
    <row r="53" spans="14:20" ht="12.95" customHeight="1" x14ac:dyDescent="0.25">
      <c r="N53" s="19" t="str">
        <f t="shared" si="3"/>
        <v>Mar</v>
      </c>
      <c r="O53" s="20">
        <f>+IF('Exportación por envase'!K62="","",'Exportación por envase'!K62)</f>
        <v>49.171999999999997</v>
      </c>
      <c r="P53" s="20">
        <f>+IF('Exportación por envase'!L62="","",'Exportación por envase'!L62)</f>
        <v>53.231999999999999</v>
      </c>
      <c r="Q53" s="21">
        <f>+IF('Exportación por envase'!M62="","",'Exportación por envase'!M62)</f>
        <v>8.2567314731961439E-2</v>
      </c>
      <c r="R53" s="26">
        <f>+IF('Exportación por envase'!K80="","",'Exportación por envase'!K80)</f>
        <v>3.8410000000000002</v>
      </c>
      <c r="S53" s="26">
        <f>+IF('Exportación por envase'!L80="","",'Exportación por envase'!L80)</f>
        <v>4.1900000000000004</v>
      </c>
      <c r="T53" s="22">
        <f>+IF('Exportación por envase'!M80="","",'Exportación por envase'!M80)</f>
        <v>9.0861754751366819E-2</v>
      </c>
    </row>
    <row r="54" spans="14:20" ht="12.95" customHeight="1" x14ac:dyDescent="0.25">
      <c r="N54" s="19" t="str">
        <f t="shared" si="3"/>
        <v>Abr</v>
      </c>
      <c r="O54" s="20">
        <f>+IF('Exportación por envase'!K63="","",'Exportación por envase'!K63)</f>
        <v>55.439</v>
      </c>
      <c r="P54" s="20">
        <f>+IF('Exportación por envase'!L63="","",'Exportación por envase'!L63)</f>
        <v>56.156999999999996</v>
      </c>
      <c r="Q54" s="21">
        <f>+IF('Exportación por envase'!M63="","",'Exportación por envase'!M63)</f>
        <v>1.2951171557928465E-2</v>
      </c>
      <c r="R54" s="26">
        <f>+IF('Exportación por envase'!K81="","",'Exportación por envase'!K81)</f>
        <v>3.66</v>
      </c>
      <c r="S54" s="26">
        <f>+IF('Exportación por envase'!L81="","",'Exportación por envase'!L81)</f>
        <v>4.9880000000000004</v>
      </c>
      <c r="T54" s="22">
        <f>+IF('Exportación por envase'!M81="","",'Exportación por envase'!M81)</f>
        <v>0.36284153005464481</v>
      </c>
    </row>
    <row r="55" spans="14:20" ht="12.95" customHeight="1" x14ac:dyDescent="0.25">
      <c r="N55" s="19" t="str">
        <f t="shared" si="3"/>
        <v>May</v>
      </c>
      <c r="O55" s="20">
        <f>+IF('Exportación por envase'!K64="","",'Exportación por envase'!K64)</f>
        <v>55.215000000000003</v>
      </c>
      <c r="P55" s="20" t="str">
        <f>+IF('Exportación por envase'!L64="","",'Exportación por envase'!L64)</f>
        <v/>
      </c>
      <c r="Q55" s="21" t="str">
        <f>+IF('Exportación por envase'!M64="","",'Exportación por envase'!M64)</f>
        <v/>
      </c>
      <c r="R55" s="26">
        <f>+IF('Exportación por envase'!K82="","",'Exportación por envase'!K82)</f>
        <v>3.1880000000000002</v>
      </c>
      <c r="S55" s="26" t="str">
        <f>+IF('Exportación por envase'!L82="","",'Exportación por envase'!L82)</f>
        <v/>
      </c>
      <c r="T55" s="22" t="str">
        <f>+IF('Exportación por envase'!M82="","",'Exportación por envase'!M82)</f>
        <v/>
      </c>
    </row>
    <row r="56" spans="14:20" ht="12.95" customHeight="1" x14ac:dyDescent="0.25">
      <c r="N56" s="19" t="str">
        <f t="shared" si="3"/>
        <v>Jun</v>
      </c>
      <c r="O56" s="20">
        <f>+IF('Exportación por envase'!K65="","",'Exportación por envase'!K65)</f>
        <v>51.155000000000001</v>
      </c>
      <c r="P56" s="20" t="str">
        <f>+IF('Exportación por envase'!L65="","",'Exportación por envase'!L65)</f>
        <v/>
      </c>
      <c r="Q56" s="21" t="str">
        <f>+IF('Exportación por envase'!M65="","",'Exportación por envase'!M65)</f>
        <v/>
      </c>
      <c r="R56" s="26">
        <f>+IF('Exportación por envase'!K83="","",'Exportación por envase'!K83)</f>
        <v>3.6949999999999998</v>
      </c>
      <c r="S56" s="26" t="str">
        <f>+IF('Exportación por envase'!L83="","",'Exportación por envase'!L83)</f>
        <v/>
      </c>
      <c r="T56" s="22" t="str">
        <f>+IF('Exportación por envase'!M83="","",'Exportación por envase'!M83)</f>
        <v/>
      </c>
    </row>
    <row r="57" spans="14:20" ht="12.95" customHeight="1" x14ac:dyDescent="0.25">
      <c r="N57" s="19" t="str">
        <f t="shared" si="3"/>
        <v>Jul</v>
      </c>
      <c r="O57" s="20">
        <f>+IF('Exportación por envase'!K66="","",'Exportación por envase'!K66)</f>
        <v>62.258000000000003</v>
      </c>
      <c r="P57" s="20" t="str">
        <f>+IF('Exportación por envase'!L66="","",'Exportación por envase'!L66)</f>
        <v/>
      </c>
      <c r="Q57" s="21" t="str">
        <f>+IF('Exportación por envase'!M66="","",'Exportación por envase'!M66)</f>
        <v/>
      </c>
      <c r="R57" s="26">
        <f>+IF('Exportación por envase'!K84="","",'Exportación por envase'!K84)</f>
        <v>2.097</v>
      </c>
      <c r="S57" s="26" t="str">
        <f>+IF('Exportación por envase'!L84="","",'Exportación por envase'!L84)</f>
        <v/>
      </c>
      <c r="T57" s="22" t="str">
        <f>+IF('Exportación por envase'!M84="","",'Exportación por envase'!M84)</f>
        <v/>
      </c>
    </row>
    <row r="58" spans="14:20" ht="12.95" customHeight="1" x14ac:dyDescent="0.25">
      <c r="N58" s="19" t="str">
        <f t="shared" si="3"/>
        <v>Ago</v>
      </c>
      <c r="O58" s="20">
        <f>+IF('Exportación por envase'!K67="","",'Exportación por envase'!K67)</f>
        <v>67.888999999999996</v>
      </c>
      <c r="P58" s="20" t="str">
        <f>+IF('Exportación por envase'!L67="","",'Exportación por envase'!L67)</f>
        <v/>
      </c>
      <c r="Q58" s="21" t="str">
        <f>+IF('Exportación por envase'!M67="","",'Exportación por envase'!M67)</f>
        <v/>
      </c>
      <c r="R58" s="26">
        <f>+IF('Exportación por envase'!K85="","",'Exportación por envase'!K85)</f>
        <v>4.7640000000000002</v>
      </c>
      <c r="S58" s="26" t="str">
        <f>+IF('Exportación por envase'!L85="","",'Exportación por envase'!L85)</f>
        <v/>
      </c>
      <c r="T58" s="22" t="str">
        <f>+IF('Exportación por envase'!M85="","",'Exportación por envase'!M85)</f>
        <v/>
      </c>
    </row>
    <row r="59" spans="14:20" ht="12.95" customHeight="1" x14ac:dyDescent="0.25">
      <c r="N59" s="19" t="str">
        <f t="shared" si="3"/>
        <v>Sep</v>
      </c>
      <c r="O59" s="20">
        <f>+IF('Exportación por envase'!K68="","",'Exportación por envase'!K68)</f>
        <v>60.762</v>
      </c>
      <c r="P59" s="20" t="str">
        <f>+IF('Exportación por envase'!L68="","",'Exportación por envase'!L68)</f>
        <v/>
      </c>
      <c r="Q59" s="21" t="str">
        <f>+IF('Exportación por envase'!M68="","",'Exportación por envase'!M68)</f>
        <v/>
      </c>
      <c r="R59" s="26">
        <f>+IF('Exportación por envase'!K86="","",'Exportación por envase'!K86)</f>
        <v>3.657</v>
      </c>
      <c r="S59" s="26" t="str">
        <f>+IF('Exportación por envase'!L86="","",'Exportación por envase'!L86)</f>
        <v/>
      </c>
      <c r="T59" s="22" t="str">
        <f>+IF('Exportación por envase'!M86="","",'Exportación por envase'!M86)</f>
        <v/>
      </c>
    </row>
    <row r="60" spans="14:20" ht="12.95" customHeight="1" x14ac:dyDescent="0.25">
      <c r="N60" s="19" t="str">
        <f t="shared" si="3"/>
        <v>Oct</v>
      </c>
      <c r="O60" s="20">
        <f>+IF('Exportación por envase'!K69="","",'Exportación por envase'!K69)</f>
        <v>55.197000000000003</v>
      </c>
      <c r="P60" s="20" t="str">
        <f>+IF('Exportación por envase'!L69="","",'Exportación por envase'!L69)</f>
        <v/>
      </c>
      <c r="Q60" s="21" t="str">
        <f>+IF('Exportación por envase'!M69="","",'Exportación por envase'!M69)</f>
        <v/>
      </c>
      <c r="R60" s="26">
        <f>+IF('Exportación por envase'!K87="","",'Exportación por envase'!K87)</f>
        <v>3.0720000000000001</v>
      </c>
      <c r="S60" s="26" t="str">
        <f>+IF('Exportación por envase'!L87="","",'Exportación por envase'!L87)</f>
        <v/>
      </c>
      <c r="T60" s="22" t="str">
        <f>+IF('Exportación por envase'!M87="","",'Exportación por envase'!M87)</f>
        <v/>
      </c>
    </row>
    <row r="61" spans="14:20" ht="12.95" customHeight="1" x14ac:dyDescent="0.25">
      <c r="N61" s="19" t="str">
        <f t="shared" si="3"/>
        <v>Nov</v>
      </c>
      <c r="O61" s="20">
        <f>+IF('Exportación por envase'!K70="","",'Exportación por envase'!K70)</f>
        <v>44.854999999999997</v>
      </c>
      <c r="P61" s="20" t="str">
        <f>+IF('Exportación por envase'!L70="","",'Exportación por envase'!L70)</f>
        <v/>
      </c>
      <c r="Q61" s="21" t="str">
        <f>+IF('Exportación por envase'!M70="","",'Exportación por envase'!M70)</f>
        <v/>
      </c>
      <c r="R61" s="26">
        <f>+IF('Exportación por envase'!K88="","",'Exportación por envase'!K88)</f>
        <v>4.6360000000000001</v>
      </c>
      <c r="S61" s="26" t="str">
        <f>+IF('Exportación por envase'!L88="","",'Exportación por envase'!L88)</f>
        <v/>
      </c>
      <c r="T61" s="22" t="str">
        <f>+IF('Exportación por envase'!M88="","",'Exportación por envase'!M88)</f>
        <v/>
      </c>
    </row>
    <row r="62" spans="14:20" ht="12.95" customHeight="1" thickBot="1" x14ac:dyDescent="0.3">
      <c r="N62" s="23" t="str">
        <f t="shared" si="3"/>
        <v>Dic</v>
      </c>
      <c r="O62" s="24">
        <f>+IF('Exportación por envase'!K71="","",'Exportación por envase'!K71)</f>
        <v>54.545000000000002</v>
      </c>
      <c r="P62" s="24" t="str">
        <f>+IF('Exportación por envase'!L71="","",'Exportación por envase'!L71)</f>
        <v/>
      </c>
      <c r="Q62" s="25" t="str">
        <f>+IF('Exportación por envase'!M71="","",'Exportación por envase'!M71)</f>
        <v/>
      </c>
      <c r="R62" s="179">
        <f>+IF('Exportación por envase'!K89="","",'Exportación por envase'!K89)</f>
        <v>2.56</v>
      </c>
      <c r="S62" s="179" t="str">
        <f>+IF('Exportación por envase'!L89="","",'Exportación por envase'!L89)</f>
        <v/>
      </c>
      <c r="T62" s="29" t="str">
        <f>+IF('Exportación por envase'!M89="","",'Exportación por envase'!M89)</f>
        <v/>
      </c>
    </row>
    <row r="63" spans="14:20" ht="6" customHeight="1" thickBot="1" x14ac:dyDescent="0.3"/>
    <row r="64" spans="14:20" x14ac:dyDescent="0.25">
      <c r="N64" s="12"/>
      <c r="O64" s="261" t="s">
        <v>174</v>
      </c>
      <c r="P64" s="262"/>
      <c r="Q64" s="263"/>
      <c r="R64" s="261" t="s">
        <v>175</v>
      </c>
      <c r="S64" s="262"/>
      <c r="T64" s="264"/>
    </row>
    <row r="65" spans="11:20" ht="38.25" x14ac:dyDescent="0.25">
      <c r="N65" s="13"/>
      <c r="O65" s="205" t="str">
        <f>+O50</f>
        <v>Volumen mensual 2025</v>
      </c>
      <c r="P65" s="18" t="str">
        <f t="shared" ref="P65:T65" si="4">+P50</f>
        <v>Volumen mensual 2026</v>
      </c>
      <c r="Q65" s="14" t="str">
        <f t="shared" si="4"/>
        <v>Variación último año</v>
      </c>
      <c r="R65" s="205" t="str">
        <f t="shared" si="4"/>
        <v>Volumen mensual 2025</v>
      </c>
      <c r="S65" s="18" t="str">
        <f t="shared" si="4"/>
        <v>Volumen mensual 2026</v>
      </c>
      <c r="T65" s="11" t="str">
        <f t="shared" si="4"/>
        <v>Variación último año</v>
      </c>
    </row>
    <row r="66" spans="11:20" ht="12.95" customHeight="1" x14ac:dyDescent="0.25">
      <c r="N66" s="19" t="str">
        <f>+N51</f>
        <v>Ene</v>
      </c>
      <c r="O66" s="26">
        <f>+IF('Exportación por envase'!K113="","",'Exportación por envase'!K113)</f>
        <v>3.9337799253239623</v>
      </c>
      <c r="P66" s="26">
        <f>+IF('Exportación por envase'!L113="","",'Exportación por envase'!L113)</f>
        <v>4.0897647365222678</v>
      </c>
      <c r="Q66" s="21">
        <f>+IF('Exportación por envase'!M113="","",'Exportación por envase'!M113)</f>
        <v>3.9652653213806621E-2</v>
      </c>
      <c r="R66" s="26">
        <f>+IF('Exportación por envase'!K131="","",'Exportación por envase'!K131)</f>
        <v>0.91230324445872146</v>
      </c>
      <c r="S66" s="26">
        <f>+IF('Exportación por envase'!L131="","",'Exportación por envase'!L131)</f>
        <v>0.62265293761356755</v>
      </c>
      <c r="T66" s="22">
        <f>+IF('Exportación por envase'!M131="","",'Exportación por envase'!M131)</f>
        <v>-0.31749345253836769</v>
      </c>
    </row>
    <row r="67" spans="11:20" ht="12.95" customHeight="1" x14ac:dyDescent="0.25">
      <c r="N67" s="19" t="str">
        <f t="shared" ref="N67:N77" si="5">+N52</f>
        <v>Feb</v>
      </c>
      <c r="O67" s="26">
        <f>+IF('Exportación por envase'!K114="","",'Exportación por envase'!K114)</f>
        <v>4.3330787713971732</v>
      </c>
      <c r="P67" s="26">
        <f>+IF('Exportación por envase'!L114="","",'Exportación por envase'!L114)</f>
        <v>4.2119736815302193</v>
      </c>
      <c r="Q67" s="21">
        <f>+IF('Exportación por envase'!M114="","",'Exportación por envase'!M114)</f>
        <v>-2.7948970294833675E-2</v>
      </c>
      <c r="R67" s="26">
        <f>+IF('Exportación por envase'!K132="","",'Exportación por envase'!K132)</f>
        <v>1.0386466785861641</v>
      </c>
      <c r="S67" s="26">
        <f>+IF('Exportación por envase'!L132="","",'Exportación por envase'!L132)</f>
        <v>0.81411581756171703</v>
      </c>
      <c r="T67" s="22">
        <f>+IF('Exportación por envase'!M132="","",'Exportación por envase'!M132)</f>
        <v>-0.21617636262033302</v>
      </c>
    </row>
    <row r="68" spans="11:20" ht="12.95" customHeight="1" x14ac:dyDescent="0.25">
      <c r="N68" s="19" t="str">
        <f t="shared" si="5"/>
        <v>Mar</v>
      </c>
      <c r="O68" s="26">
        <f>+IF('Exportación por envase'!K115="","",'Exportación por envase'!K115)</f>
        <v>4.4198755977420632</v>
      </c>
      <c r="P68" s="26">
        <f>+IF('Exportación por envase'!L115="","",'Exportación por envase'!L115)</f>
        <v>4.2683601549156869</v>
      </c>
      <c r="Q68" s="21">
        <f>+IF('Exportación por envase'!M115="","",'Exportación por envase'!M115)</f>
        <v>-3.4280476786219816E-2</v>
      </c>
      <c r="R68" s="26">
        <f>+IF('Exportación por envase'!K133="","",'Exportación por envase'!K133)</f>
        <v>1.0200233694497558</v>
      </c>
      <c r="S68" s="26">
        <f>+IF('Exportación por envase'!L133="","",'Exportación por envase'!L133)</f>
        <v>0.73604328426378118</v>
      </c>
      <c r="T68" s="22">
        <f>+IF('Exportación por envase'!M133="","",'Exportación por envase'!M133)</f>
        <v>-0.27840546961111845</v>
      </c>
    </row>
    <row r="69" spans="11:20" ht="12.95" customHeight="1" x14ac:dyDescent="0.25">
      <c r="N69" s="19" t="str">
        <f t="shared" si="5"/>
        <v>Abr</v>
      </c>
      <c r="O69" s="26">
        <f>+IF('Exportación por envase'!K116="","",'Exportación por envase'!K116)</f>
        <v>4.1836965708765996</v>
      </c>
      <c r="P69" s="26">
        <f>+IF('Exportación por envase'!L116="","",'Exportación por envase'!L116)</f>
        <v>4.0965991158576616</v>
      </c>
      <c r="Q69" s="21">
        <f>+IF('Exportación por envase'!M116="","",'Exportación por envase'!M116)</f>
        <v>-2.0818301122800809E-2</v>
      </c>
      <c r="R69" s="26">
        <f>+IF('Exportación por envase'!K134="","",'Exportación por envase'!K134)</f>
        <v>0.98519515477792741</v>
      </c>
      <c r="S69" s="26">
        <f>+IF('Exportación por envase'!L134="","",'Exportación por envase'!L134)</f>
        <v>0.73490194922870655</v>
      </c>
      <c r="T69" s="22">
        <f>+IF('Exportación por envase'!M134="","",'Exportación por envase'!M134)</f>
        <v>-0.25405444224463258</v>
      </c>
    </row>
    <row r="70" spans="11:20" ht="12.95" customHeight="1" x14ac:dyDescent="0.25">
      <c r="N70" s="19" t="str">
        <f t="shared" si="5"/>
        <v>May</v>
      </c>
      <c r="O70" s="26">
        <f>+IF('Exportación por envase'!K117="","",'Exportación por envase'!K117)</f>
        <v>4.1729647208198557</v>
      </c>
      <c r="P70" s="26" t="str">
        <f>+IF('Exportación por envase'!L117="","",'Exportación por envase'!L117)</f>
        <v/>
      </c>
      <c r="Q70" s="21" t="str">
        <f>+IF('Exportación por envase'!M117="","",'Exportación por envase'!M117)</f>
        <v/>
      </c>
      <c r="R70" s="26">
        <f>+IF('Exportación por envase'!K135="","",'Exportación por envase'!K135)</f>
        <v>0.94571343814891728</v>
      </c>
      <c r="S70" s="26" t="str">
        <f>+IF('Exportación por envase'!L135="","",'Exportación por envase'!L135)</f>
        <v/>
      </c>
      <c r="T70" s="22" t="str">
        <f>+IF('Exportación por envase'!M135="","",'Exportación por envase'!M135)</f>
        <v/>
      </c>
    </row>
    <row r="71" spans="11:20" ht="12.95" customHeight="1" x14ac:dyDescent="0.25">
      <c r="N71" s="19" t="str">
        <f t="shared" si="5"/>
        <v>Jun</v>
      </c>
      <c r="O71" s="26">
        <f>+IF('Exportación por envase'!K118="","",'Exportación por envase'!K118)</f>
        <v>4.1798423009355723</v>
      </c>
      <c r="P71" s="26" t="str">
        <f>+IF('Exportación por envase'!L118="","",'Exportación por envase'!L118)</f>
        <v/>
      </c>
      <c r="Q71" s="21" t="str">
        <f>+IF('Exportación por envase'!M118="","",'Exportación por envase'!M118)</f>
        <v/>
      </c>
      <c r="R71" s="26">
        <f>+IF('Exportación por envase'!K136="","",'Exportación por envase'!K136)</f>
        <v>1.0534568781183178</v>
      </c>
      <c r="S71" s="26" t="str">
        <f>+IF('Exportación por envase'!L136="","",'Exportación por envase'!L136)</f>
        <v/>
      </c>
      <c r="T71" s="22" t="str">
        <f>+IF('Exportación por envase'!M136="","",'Exportación por envase'!M136)</f>
        <v/>
      </c>
    </row>
    <row r="72" spans="11:20" ht="12.95" customHeight="1" x14ac:dyDescent="0.25">
      <c r="N72" s="19" t="str">
        <f t="shared" si="5"/>
        <v>Jul</v>
      </c>
      <c r="O72" s="26">
        <f>+IF('Exportación por envase'!K119="","",'Exportación por envase'!K119)</f>
        <v>4.0274543290379343</v>
      </c>
      <c r="P72" s="26" t="str">
        <f>+IF('Exportación por envase'!L119="","",'Exportación por envase'!L119)</f>
        <v/>
      </c>
      <c r="Q72" s="21" t="str">
        <f>+IF('Exportación por envase'!M119="","",'Exportación por envase'!M119)</f>
        <v/>
      </c>
      <c r="R72" s="26">
        <f>+IF('Exportación por envase'!K137="","",'Exportación por envase'!K137)</f>
        <v>0.72472783825816489</v>
      </c>
      <c r="S72" s="26" t="str">
        <f>+IF('Exportación por envase'!L137="","",'Exportación por envase'!L137)</f>
        <v/>
      </c>
      <c r="T72" s="22" t="str">
        <f>+IF('Exportación por envase'!M137="","",'Exportación por envase'!M137)</f>
        <v/>
      </c>
    </row>
    <row r="73" spans="11:20" ht="12.95" customHeight="1" x14ac:dyDescent="0.25">
      <c r="N73" s="19" t="str">
        <f t="shared" si="5"/>
        <v>Ago</v>
      </c>
      <c r="O73" s="26">
        <f>+IF('Exportación por envase'!K120="","",'Exportación por envase'!K120)</f>
        <v>5.2964627315139881</v>
      </c>
      <c r="P73" s="26" t="str">
        <f>+IF('Exportación por envase'!L120="","",'Exportación por envase'!L120)</f>
        <v/>
      </c>
      <c r="Q73" s="21" t="str">
        <f>+IF('Exportación por envase'!M120="","",'Exportación por envase'!M120)</f>
        <v/>
      </c>
      <c r="R73" s="26">
        <f>+IF('Exportación por envase'!K138="","",'Exportación por envase'!K138)</f>
        <v>1.065128445905158</v>
      </c>
      <c r="S73" s="26" t="str">
        <f>+IF('Exportación por envase'!L138="","",'Exportación por envase'!L138)</f>
        <v/>
      </c>
      <c r="T73" s="22" t="str">
        <f>+IF('Exportación por envase'!M138="","",'Exportación por envase'!M138)</f>
        <v/>
      </c>
    </row>
    <row r="74" spans="11:20" ht="12.95" customHeight="1" x14ac:dyDescent="0.25">
      <c r="N74" s="19" t="str">
        <f t="shared" si="5"/>
        <v>Sep</v>
      </c>
      <c r="O74" s="26">
        <f>+IF('Exportación por envase'!K121="","",'Exportación por envase'!K121)</f>
        <v>4.1532183648778886</v>
      </c>
      <c r="P74" s="26" t="str">
        <f>+IF('Exportación por envase'!L121="","",'Exportación por envase'!L121)</f>
        <v/>
      </c>
      <c r="Q74" s="21" t="str">
        <f>+IF('Exportación por envase'!M121="","",'Exportación por envase'!M121)</f>
        <v/>
      </c>
      <c r="R74" s="26">
        <f>+IF('Exportación por envase'!K139="","",'Exportación por envase'!K139)</f>
        <v>0.87439925399899587</v>
      </c>
      <c r="S74" s="26" t="str">
        <f>+IF('Exportación por envase'!L139="","",'Exportación por envase'!L139)</f>
        <v/>
      </c>
      <c r="T74" s="22" t="str">
        <f>+IF('Exportación por envase'!M139="","",'Exportación por envase'!M139)</f>
        <v/>
      </c>
    </row>
    <row r="75" spans="11:20" ht="12.95" customHeight="1" x14ac:dyDescent="0.25">
      <c r="N75" s="19" t="str">
        <f t="shared" si="5"/>
        <v>Oct</v>
      </c>
      <c r="O75" s="26">
        <f>+IF('Exportación por envase'!K122="","",'Exportación por envase'!K122)</f>
        <v>4.0649095287541703</v>
      </c>
      <c r="P75" s="26" t="str">
        <f>+IF('Exportación por envase'!L122="","",'Exportación por envase'!L122)</f>
        <v/>
      </c>
      <c r="Q75" s="21" t="str">
        <f>+IF('Exportación por envase'!M122="","",'Exportación por envase'!M122)</f>
        <v/>
      </c>
      <c r="R75" s="26">
        <f>+IF('Exportación por envase'!K140="","",'Exportación por envase'!K140)</f>
        <v>0.79906359734685917</v>
      </c>
      <c r="S75" s="26" t="str">
        <f>+IF('Exportación por envase'!L140="","",'Exportación por envase'!L140)</f>
        <v/>
      </c>
      <c r="T75" s="22" t="str">
        <f>+IF('Exportación por envase'!M140="","",'Exportación por envase'!M140)</f>
        <v/>
      </c>
    </row>
    <row r="76" spans="11:20" ht="12.95" customHeight="1" x14ac:dyDescent="0.25">
      <c r="N76" s="19" t="str">
        <f t="shared" si="5"/>
        <v>Nov</v>
      </c>
      <c r="O76" s="26">
        <f>+IF('Exportación por envase'!K123="","",'Exportación por envase'!K123)</f>
        <v>3.9996254948817631</v>
      </c>
      <c r="P76" s="26" t="str">
        <f>+IF('Exportación por envase'!L123="","",'Exportación por envase'!L123)</f>
        <v/>
      </c>
      <c r="Q76" s="21" t="str">
        <f>+IF('Exportación por envase'!M123="","",'Exportación por envase'!M123)</f>
        <v/>
      </c>
      <c r="R76" s="26">
        <f>+IF('Exportación por envase'!K141="","",'Exportación por envase'!K141)</f>
        <v>0.97117479470420653</v>
      </c>
      <c r="S76" s="26" t="str">
        <f>+IF('Exportación por envase'!L141="","",'Exportación por envase'!L141)</f>
        <v/>
      </c>
      <c r="T76" s="22" t="str">
        <f>+IF('Exportación por envase'!M141="","",'Exportación por envase'!M141)</f>
        <v/>
      </c>
    </row>
    <row r="77" spans="11:20" ht="12.95" customHeight="1" thickBot="1" x14ac:dyDescent="0.3">
      <c r="N77" s="23" t="str">
        <f t="shared" si="5"/>
        <v>Dic</v>
      </c>
      <c r="O77" s="179">
        <f>+IF('Exportación por envase'!K124="","",'Exportación por envase'!K124)</f>
        <v>4.2179295838907498</v>
      </c>
      <c r="P77" s="179" t="str">
        <f>+IF('Exportación por envase'!L124="","",'Exportación por envase'!L124)</f>
        <v/>
      </c>
      <c r="Q77" s="25" t="str">
        <f>+IF('Exportación por envase'!M124="","",'Exportación por envase'!M124)</f>
        <v/>
      </c>
      <c r="R77" s="179">
        <f>+IF('Exportación por envase'!K142="","",'Exportación por envase'!K142)</f>
        <v>0.6662676001353357</v>
      </c>
      <c r="S77" s="179" t="str">
        <f>+IF('Exportación por envase'!L142="","",'Exportación por envase'!L142)</f>
        <v/>
      </c>
      <c r="T77" s="29" t="str">
        <f>+IF('Exportación por envase'!M142="","",'Exportación por envase'!M142)</f>
        <v/>
      </c>
    </row>
    <row r="78" spans="11:20" ht="6" customHeight="1" thickBot="1" x14ac:dyDescent="0.3"/>
    <row r="79" spans="11:20" x14ac:dyDescent="0.25">
      <c r="K79" s="12"/>
      <c r="L79" s="261" t="s">
        <v>178</v>
      </c>
      <c r="M79" s="262"/>
      <c r="N79" s="263"/>
      <c r="O79" s="261" t="s">
        <v>179</v>
      </c>
      <c r="P79" s="262"/>
      <c r="Q79" s="265"/>
      <c r="R79" s="266" t="s">
        <v>180</v>
      </c>
      <c r="S79" s="262"/>
      <c r="T79" s="264"/>
    </row>
    <row r="80" spans="11:20" ht="38.25" x14ac:dyDescent="0.25">
      <c r="K80" s="13"/>
      <c r="L80" s="205" t="str">
        <f>+O65</f>
        <v>Volumen mensual 2025</v>
      </c>
      <c r="M80" s="18" t="str">
        <f>+P65</f>
        <v>Volumen mensual 2026</v>
      </c>
      <c r="N80" s="14" t="s">
        <v>16</v>
      </c>
      <c r="O80" s="205" t="str">
        <f>+L80</f>
        <v>Volumen mensual 2025</v>
      </c>
      <c r="P80" s="18" t="str">
        <f t="shared" ref="P80:T80" si="6">+M80</f>
        <v>Volumen mensual 2026</v>
      </c>
      <c r="Q80" s="14" t="str">
        <f t="shared" si="6"/>
        <v>Variación último año</v>
      </c>
      <c r="R80" s="205" t="str">
        <f t="shared" si="6"/>
        <v>Volumen mensual 2025</v>
      </c>
      <c r="S80" s="18" t="str">
        <f t="shared" si="6"/>
        <v>Volumen mensual 2026</v>
      </c>
      <c r="T80" s="11" t="str">
        <f t="shared" si="6"/>
        <v>Variación último año</v>
      </c>
    </row>
    <row r="81" spans="11:20" ht="12.95" customHeight="1" x14ac:dyDescent="0.25">
      <c r="K81" s="19" t="str">
        <f t="shared" ref="K81:K92" si="7">+N66</f>
        <v>Ene</v>
      </c>
      <c r="L81" s="203">
        <f>+IF('Exportación por varietal'!K7="","",'Exportación por varietal'!K7)</f>
        <v>7.2557999999999998</v>
      </c>
      <c r="M81" s="203">
        <f>+IF('Exportación por varietal'!L7="","",'Exportación por varietal'!L7)</f>
        <v>7.1555999999999997</v>
      </c>
      <c r="N81" s="21">
        <f>+IF('Exportación por varietal'!M7="","",'Exportación por varietal'!M7)</f>
        <v>-1.3809641941619155E-2</v>
      </c>
      <c r="O81" s="203">
        <f>+IF('Exportación por varietal'!K25="","",'Exportación por varietal'!K25)</f>
        <v>0.88580000000000003</v>
      </c>
      <c r="P81" s="203">
        <f>+IF('Exportación por varietal'!L25="","",'Exportación por varietal'!L25)</f>
        <v>1.0167999999999999</v>
      </c>
      <c r="Q81" s="21">
        <f>+IF('Exportación por varietal'!M25="","",'Exportación por varietal'!M25)</f>
        <v>0.14788891397606663</v>
      </c>
      <c r="R81" s="203">
        <f>+IF('Exportación por varietal'!K97="","",'Exportación por varietal'!K97)</f>
        <v>0.58430000000000004</v>
      </c>
      <c r="S81" s="203">
        <f>+IF('Exportación por varietal'!L97="","",'Exportación por varietal'!L97)</f>
        <v>0.65300000000000002</v>
      </c>
      <c r="T81" s="22">
        <f>+IF('Exportación por varietal'!M97="","",'Exportación por varietal'!M97)</f>
        <v>0.11757658736950183</v>
      </c>
    </row>
    <row r="82" spans="11:20" ht="12.95" customHeight="1" x14ac:dyDescent="0.25">
      <c r="K82" s="19" t="str">
        <f t="shared" si="7"/>
        <v>Feb</v>
      </c>
      <c r="L82" s="203">
        <f>+IF('Exportación por varietal'!K8="","",'Exportación por varietal'!K8)</f>
        <v>9.1146999999999991</v>
      </c>
      <c r="M82" s="203">
        <f>+IF('Exportación por varietal'!L8="","",'Exportación por varietal'!L8)</f>
        <v>8.8613999999999997</v>
      </c>
      <c r="N82" s="21">
        <f>+IF('Exportación por varietal'!M8="","",'Exportación por varietal'!M8)</f>
        <v>-2.7790272855935938E-2</v>
      </c>
      <c r="O82" s="203">
        <f>+IF('Exportación por varietal'!K26="","",'Exportación por varietal'!K26)</f>
        <v>1.1047</v>
      </c>
      <c r="P82" s="203">
        <f>+IF('Exportación por varietal'!L26="","",'Exportación por varietal'!L26)</f>
        <v>1.4476</v>
      </c>
      <c r="Q82" s="21">
        <f>+IF('Exportación por varietal'!M26="","",'Exportación por varietal'!M26)</f>
        <v>0.31040101384991403</v>
      </c>
      <c r="R82" s="203">
        <f>+IF('Exportación por varietal'!K98="","",'Exportación por varietal'!K98)</f>
        <v>0.62580000000000002</v>
      </c>
      <c r="S82" s="203">
        <f>+IF('Exportación por varietal'!L98="","",'Exportación por varietal'!L98)</f>
        <v>0.52100000000000002</v>
      </c>
      <c r="T82" s="22">
        <f>+IF('Exportación por varietal'!M98="","",'Exportación por varietal'!M98)</f>
        <v>-0.16746564397571106</v>
      </c>
    </row>
    <row r="83" spans="11:20" ht="12.95" customHeight="1" x14ac:dyDescent="0.25">
      <c r="K83" s="19" t="str">
        <f t="shared" si="7"/>
        <v>Mar</v>
      </c>
      <c r="L83" s="203">
        <f>+IF('Exportación por varietal'!K9="","",'Exportación por varietal'!K9)</f>
        <v>9.4990000000000006</v>
      </c>
      <c r="M83" s="203">
        <f>+IF('Exportación por varietal'!L9="","",'Exportación por varietal'!L9)</f>
        <v>9.8062000000000005</v>
      </c>
      <c r="N83" s="21">
        <f>+IF('Exportación por varietal'!M9="","",'Exportación por varietal'!M9)</f>
        <v>3.2340246341720169E-2</v>
      </c>
      <c r="O83" s="203">
        <f>+IF('Exportación por varietal'!K27="","",'Exportación por varietal'!K27)</f>
        <v>1.3065</v>
      </c>
      <c r="P83" s="203">
        <f>+IF('Exportación por varietal'!L27="","",'Exportación por varietal'!L27)</f>
        <v>1.4484999999999999</v>
      </c>
      <c r="Q83" s="21">
        <f>+IF('Exportación por varietal'!M27="","",'Exportación por varietal'!M27)</f>
        <v>0.10868733256792962</v>
      </c>
      <c r="R83" s="203">
        <f>+IF('Exportación por varietal'!K99="","",'Exportación por varietal'!K99)</f>
        <v>0.68589999999999995</v>
      </c>
      <c r="S83" s="203">
        <f>+IF('Exportación por varietal'!L99="","",'Exportación por varietal'!L99)</f>
        <v>0.87539999999999996</v>
      </c>
      <c r="T83" s="22">
        <f>+IF('Exportación por varietal'!M99="","",'Exportación por varietal'!M99)</f>
        <v>0.2762793410118094</v>
      </c>
    </row>
    <row r="84" spans="11:20" ht="12.95" customHeight="1" x14ac:dyDescent="0.25">
      <c r="K84" s="19" t="str">
        <f t="shared" si="7"/>
        <v>Abr</v>
      </c>
      <c r="L84" s="203">
        <f>+IF('Exportación por varietal'!K10="","",'Exportación por varietal'!K10)</f>
        <v>10.2681</v>
      </c>
      <c r="M84" s="203">
        <f>+IF('Exportación por varietal'!L10="","",'Exportación por varietal'!L10)</f>
        <v>11.3764</v>
      </c>
      <c r="N84" s="21">
        <f>+IF('Exportación por varietal'!M10="","",'Exportación por varietal'!M10)</f>
        <v>0.10793622968221972</v>
      </c>
      <c r="O84" s="203">
        <f>+IF('Exportación por varietal'!K28="","",'Exportación por varietal'!K28)</f>
        <v>1.4025000000000001</v>
      </c>
      <c r="P84" s="203">
        <f>+IF('Exportación por varietal'!L28="","",'Exportación por varietal'!L28)</f>
        <v>1.5940000000000001</v>
      </c>
      <c r="Q84" s="21">
        <f>+IF('Exportación por varietal'!M28="","",'Exportación por varietal'!M28)</f>
        <v>0.13654188948306589</v>
      </c>
      <c r="R84" s="203">
        <f>+IF('Exportación por varietal'!K100="","",'Exportación por varietal'!K100)</f>
        <v>0.95440000000000003</v>
      </c>
      <c r="S84" s="203">
        <f>+IF('Exportación por varietal'!L100="","",'Exportación por varietal'!L100)</f>
        <v>0.94630000000000003</v>
      </c>
      <c r="T84" s="22">
        <f>+IF('Exportación por varietal'!M100="","",'Exportación por varietal'!M100)</f>
        <v>-8.4870075440066639E-3</v>
      </c>
    </row>
    <row r="85" spans="11:20" ht="12.95" customHeight="1" x14ac:dyDescent="0.25">
      <c r="K85" s="19" t="str">
        <f t="shared" si="7"/>
        <v>May</v>
      </c>
      <c r="L85" s="203">
        <f>+IF('Exportación por varietal'!K11="","",'Exportación por varietal'!K11)</f>
        <v>9.6012000000000004</v>
      </c>
      <c r="M85" s="203" t="str">
        <f>+IF('Exportación por varietal'!L11="","",'Exportación por varietal'!L11)</f>
        <v/>
      </c>
      <c r="N85" s="21" t="str">
        <f>+IF('Exportación por varietal'!M11="","",'Exportación por varietal'!M11)</f>
        <v/>
      </c>
      <c r="O85" s="203">
        <f>+IF('Exportación por varietal'!K29="","",'Exportación por varietal'!K29)</f>
        <v>1.446</v>
      </c>
      <c r="P85" s="203" t="str">
        <f>+IF('Exportación por varietal'!L29="","",'Exportación por varietal'!L29)</f>
        <v/>
      </c>
      <c r="Q85" s="21" t="str">
        <f>+IF('Exportación por varietal'!M29="","",'Exportación por varietal'!M29)</f>
        <v/>
      </c>
      <c r="R85" s="203">
        <f>+IF('Exportación por varietal'!K101="","",'Exportación por varietal'!K101)</f>
        <v>0.86839999999999995</v>
      </c>
      <c r="S85" s="203" t="str">
        <f>+IF('Exportación por varietal'!L101="","",'Exportación por varietal'!L101)</f>
        <v/>
      </c>
      <c r="T85" s="22" t="str">
        <f>+IF('Exportación por varietal'!M101="","",'Exportación por varietal'!M101)</f>
        <v/>
      </c>
    </row>
    <row r="86" spans="11:20" ht="12.95" customHeight="1" x14ac:dyDescent="0.25">
      <c r="K86" s="19" t="str">
        <f t="shared" si="7"/>
        <v>Jun</v>
      </c>
      <c r="L86" s="203">
        <f>+IF('Exportación por varietal'!K12="","",'Exportación por varietal'!K12)</f>
        <v>9.0601000000000003</v>
      </c>
      <c r="M86" s="203" t="str">
        <f>+IF('Exportación por varietal'!L12="","",'Exportación por varietal'!L12)</f>
        <v/>
      </c>
      <c r="N86" s="21" t="str">
        <f>+IF('Exportación por varietal'!M12="","",'Exportación por varietal'!M12)</f>
        <v/>
      </c>
      <c r="O86" s="203">
        <f>+IF('Exportación por varietal'!K30="","",'Exportación por varietal'!K30)</f>
        <v>1.1528</v>
      </c>
      <c r="P86" s="203" t="str">
        <f>+IF('Exportación por varietal'!L30="","",'Exportación por varietal'!L30)</f>
        <v/>
      </c>
      <c r="Q86" s="21" t="str">
        <f>+IF('Exportación por varietal'!M30="","",'Exportación por varietal'!M30)</f>
        <v/>
      </c>
      <c r="R86" s="203">
        <f>+IF('Exportación por varietal'!K102="","",'Exportación por varietal'!K102)</f>
        <v>0.63619999999999999</v>
      </c>
      <c r="S86" s="203" t="str">
        <f>+IF('Exportación por varietal'!L102="","",'Exportación por varietal'!L102)</f>
        <v/>
      </c>
      <c r="T86" s="22" t="str">
        <f>+IF('Exportación por varietal'!M102="","",'Exportación por varietal'!M102)</f>
        <v/>
      </c>
    </row>
    <row r="87" spans="11:20" ht="12.95" customHeight="1" x14ac:dyDescent="0.25">
      <c r="K87" s="19" t="str">
        <f t="shared" si="7"/>
        <v>Jul</v>
      </c>
      <c r="L87" s="203">
        <f>+IF('Exportación por varietal'!K13="","",'Exportación por varietal'!K13)</f>
        <v>10.480399999999999</v>
      </c>
      <c r="M87" s="203" t="str">
        <f>+IF('Exportación por varietal'!L13="","",'Exportación por varietal'!L13)</f>
        <v/>
      </c>
      <c r="N87" s="21" t="str">
        <f>+IF('Exportación por varietal'!M13="","",'Exportación por varietal'!M13)</f>
        <v/>
      </c>
      <c r="O87" s="203">
        <f>+IF('Exportación por varietal'!K31="","",'Exportación por varietal'!K31)</f>
        <v>1.3776999999999999</v>
      </c>
      <c r="P87" s="203" t="str">
        <f>+IF('Exportación por varietal'!L31="","",'Exportación por varietal'!L31)</f>
        <v/>
      </c>
      <c r="Q87" s="21" t="str">
        <f>+IF('Exportación por varietal'!M31="","",'Exportación por varietal'!M31)</f>
        <v/>
      </c>
      <c r="R87" s="203">
        <f>+IF('Exportación por varietal'!K103="","",'Exportación por varietal'!K103)</f>
        <v>0.79259999999999997</v>
      </c>
      <c r="S87" s="203" t="str">
        <f>+IF('Exportación por varietal'!L103="","",'Exportación por varietal'!L103)</f>
        <v/>
      </c>
      <c r="T87" s="22" t="str">
        <f>+IF('Exportación por varietal'!M103="","",'Exportación por varietal'!M103)</f>
        <v/>
      </c>
    </row>
    <row r="88" spans="11:20" ht="12.95" customHeight="1" x14ac:dyDescent="0.25">
      <c r="K88" s="19" t="str">
        <f t="shared" si="7"/>
        <v>Ago</v>
      </c>
      <c r="L88" s="203">
        <f>+IF('Exportación por varietal'!K14="","",'Exportación por varietal'!K14)</f>
        <v>10.3026</v>
      </c>
      <c r="M88" s="203" t="str">
        <f>+IF('Exportación por varietal'!L14="","",'Exportación por varietal'!L14)</f>
        <v/>
      </c>
      <c r="N88" s="21" t="str">
        <f>+IF('Exportación por varietal'!M14="","",'Exportación por varietal'!M14)</f>
        <v/>
      </c>
      <c r="O88" s="203">
        <f>+IF('Exportación por varietal'!K32="","",'Exportación por varietal'!K32)</f>
        <v>1.3584000000000001</v>
      </c>
      <c r="P88" s="203" t="str">
        <f>+IF('Exportación por varietal'!L32="","",'Exportación por varietal'!L32)</f>
        <v/>
      </c>
      <c r="Q88" s="21" t="str">
        <f>+IF('Exportación por varietal'!M32="","",'Exportación por varietal'!M32)</f>
        <v/>
      </c>
      <c r="R88" s="203">
        <f>+IF('Exportación por varietal'!K104="","",'Exportación por varietal'!K104)</f>
        <v>0.8014</v>
      </c>
      <c r="S88" s="203" t="str">
        <f>+IF('Exportación por varietal'!L104="","",'Exportación por varietal'!L104)</f>
        <v/>
      </c>
      <c r="T88" s="22" t="str">
        <f>+IF('Exportación por varietal'!M104="","",'Exportación por varietal'!M104)</f>
        <v/>
      </c>
    </row>
    <row r="89" spans="11:20" ht="12.95" customHeight="1" x14ac:dyDescent="0.25">
      <c r="K89" s="19" t="str">
        <f t="shared" si="7"/>
        <v>Sep</v>
      </c>
      <c r="L89" s="203">
        <f>+IF('Exportación por varietal'!K15="","",'Exportación por varietal'!K15)</f>
        <v>10.596</v>
      </c>
      <c r="M89" s="203" t="str">
        <f>+IF('Exportación por varietal'!L15="","",'Exportación por varietal'!L15)</f>
        <v/>
      </c>
      <c r="N89" s="21" t="str">
        <f>+IF('Exportación por varietal'!M15="","",'Exportación por varietal'!M15)</f>
        <v/>
      </c>
      <c r="O89" s="203">
        <f>+IF('Exportación por varietal'!K33="","",'Exportación por varietal'!K33)</f>
        <v>1.4543999999999999</v>
      </c>
      <c r="P89" s="203" t="str">
        <f>+IF('Exportación por varietal'!L33="","",'Exportación por varietal'!L33)</f>
        <v/>
      </c>
      <c r="Q89" s="21" t="str">
        <f>+IF('Exportación por varietal'!M33="","",'Exportación por varietal'!M33)</f>
        <v/>
      </c>
      <c r="R89" s="203">
        <f>+IF('Exportación por varietal'!K105="","",'Exportación por varietal'!K105)</f>
        <v>0.91139999999999999</v>
      </c>
      <c r="S89" s="203" t="str">
        <f>+IF('Exportación por varietal'!L105="","",'Exportación por varietal'!L105)</f>
        <v/>
      </c>
      <c r="T89" s="22" t="str">
        <f>+IF('Exportación por varietal'!M105="","",'Exportación por varietal'!M105)</f>
        <v/>
      </c>
    </row>
    <row r="90" spans="11:20" ht="12.95" customHeight="1" x14ac:dyDescent="0.25">
      <c r="K90" s="19" t="str">
        <f t="shared" si="7"/>
        <v>Oct</v>
      </c>
      <c r="L90" s="203">
        <f>+IF('Exportación por varietal'!K16="","",'Exportación por varietal'!K16)</f>
        <v>9.6836000000000002</v>
      </c>
      <c r="M90" s="203" t="str">
        <f>+IF('Exportación por varietal'!L16="","",'Exportación por varietal'!L16)</f>
        <v/>
      </c>
      <c r="N90" s="21" t="str">
        <f>+IF('Exportación por varietal'!M16="","",'Exportación por varietal'!M16)</f>
        <v/>
      </c>
      <c r="O90" s="203">
        <f>+IF('Exportación por varietal'!K34="","",'Exportación por varietal'!K34)</f>
        <v>1.1543000000000001</v>
      </c>
      <c r="P90" s="203" t="str">
        <f>+IF('Exportación por varietal'!L34="","",'Exportación por varietal'!L34)</f>
        <v/>
      </c>
      <c r="Q90" s="21" t="str">
        <f>+IF('Exportación por varietal'!M34="","",'Exportación por varietal'!M34)</f>
        <v/>
      </c>
      <c r="R90" s="203">
        <f>+IF('Exportación por varietal'!K106="","",'Exportación por varietal'!K106)</f>
        <v>0.77</v>
      </c>
      <c r="S90" s="203" t="str">
        <f>+IF('Exportación por varietal'!L106="","",'Exportación por varietal'!L106)</f>
        <v/>
      </c>
      <c r="T90" s="22" t="str">
        <f>+IF('Exportación por varietal'!M106="","",'Exportación por varietal'!M106)</f>
        <v/>
      </c>
    </row>
    <row r="91" spans="11:20" ht="12.95" customHeight="1" x14ac:dyDescent="0.25">
      <c r="K91" s="19" t="str">
        <f t="shared" si="7"/>
        <v>Nov</v>
      </c>
      <c r="L91" s="203">
        <f>+IF('Exportación por varietal'!K17="","",'Exportación por varietal'!K17)</f>
        <v>9.5713000000000008</v>
      </c>
      <c r="M91" s="203" t="str">
        <f>+IF('Exportación por varietal'!L17="","",'Exportación por varietal'!L17)</f>
        <v/>
      </c>
      <c r="N91" s="21" t="str">
        <f>+IF('Exportación por varietal'!M17="","",'Exportación por varietal'!M17)</f>
        <v/>
      </c>
      <c r="O91" s="203">
        <f>+IF('Exportación por varietal'!K35="","",'Exportación por varietal'!K35)</f>
        <v>1.1001000000000001</v>
      </c>
      <c r="P91" s="203" t="str">
        <f>+IF('Exportación por varietal'!L35="","",'Exportación por varietal'!L35)</f>
        <v/>
      </c>
      <c r="Q91" s="21" t="str">
        <f>+IF('Exportación por varietal'!M35="","",'Exportación por varietal'!M35)</f>
        <v/>
      </c>
      <c r="R91" s="203">
        <f>+IF('Exportación por varietal'!K107="","",'Exportación por varietal'!K107)</f>
        <v>0.58589999999999998</v>
      </c>
      <c r="S91" s="203" t="str">
        <f>+IF('Exportación por varietal'!L107="","",'Exportación por varietal'!L107)</f>
        <v/>
      </c>
      <c r="T91" s="22" t="str">
        <f>+IF('Exportación por varietal'!M107="","",'Exportación por varietal'!M107)</f>
        <v/>
      </c>
    </row>
    <row r="92" spans="11:20" ht="12.95" customHeight="1" thickBot="1" x14ac:dyDescent="0.3">
      <c r="K92" s="23" t="str">
        <f t="shared" si="7"/>
        <v>Dic</v>
      </c>
      <c r="L92" s="207">
        <f>+IF('Exportación por varietal'!K18="","",'Exportación por varietal'!K18)</f>
        <v>9.3309999999999995</v>
      </c>
      <c r="M92" s="207" t="str">
        <f>+IF('Exportación por varietal'!L18="","",'Exportación por varietal'!L18)</f>
        <v/>
      </c>
      <c r="N92" s="25" t="str">
        <f>+IF('Exportación por varietal'!M18="","",'Exportación por varietal'!M18)</f>
        <v/>
      </c>
      <c r="O92" s="207">
        <f>+IF('Exportación por varietal'!K36="","",'Exportación por varietal'!K36)</f>
        <v>1.3050999999999999</v>
      </c>
      <c r="P92" s="207" t="str">
        <f>+IF('Exportación por varietal'!L36="","",'Exportación por varietal'!L36)</f>
        <v/>
      </c>
      <c r="Q92" s="25" t="str">
        <f>+IF('Exportación por varietal'!M36="","",'Exportación por varietal'!M36)</f>
        <v/>
      </c>
      <c r="R92" s="207">
        <f>+IF('Exportación por varietal'!K108="","",'Exportación por varietal'!K108)</f>
        <v>0.61</v>
      </c>
      <c r="S92" s="207" t="str">
        <f>+IF('Exportación por varietal'!L108="","",'Exportación por varietal'!L108)</f>
        <v/>
      </c>
      <c r="T92" s="29" t="str">
        <f>+IF('Exportación por varietal'!M108="","",'Exportación por varietal'!M108)</f>
        <v/>
      </c>
    </row>
    <row r="93" spans="11:20" ht="6" customHeight="1" thickBot="1" x14ac:dyDescent="0.3"/>
    <row r="94" spans="11:20" x14ac:dyDescent="0.25">
      <c r="K94" s="12"/>
      <c r="L94" s="261" t="s">
        <v>178</v>
      </c>
      <c r="M94" s="262"/>
      <c r="N94" s="263"/>
      <c r="O94" s="261" t="s">
        <v>179</v>
      </c>
      <c r="P94" s="262"/>
      <c r="Q94" s="265"/>
      <c r="R94" s="266" t="s">
        <v>180</v>
      </c>
      <c r="S94" s="262"/>
      <c r="T94" s="264"/>
    </row>
    <row r="95" spans="11:20" ht="38.25" x14ac:dyDescent="0.25">
      <c r="K95" s="13"/>
      <c r="L95" s="205" t="str">
        <f>+L80</f>
        <v>Volumen mensual 2025</v>
      </c>
      <c r="M95" s="18" t="str">
        <f t="shared" ref="M95:T95" si="8">+M80</f>
        <v>Volumen mensual 2026</v>
      </c>
      <c r="N95" s="14" t="str">
        <f t="shared" si="8"/>
        <v>Variación último año</v>
      </c>
      <c r="O95" s="205" t="str">
        <f t="shared" si="8"/>
        <v>Volumen mensual 2025</v>
      </c>
      <c r="P95" s="18" t="str">
        <f t="shared" si="8"/>
        <v>Volumen mensual 2026</v>
      </c>
      <c r="Q95" s="14" t="str">
        <f t="shared" si="8"/>
        <v>Variación último año</v>
      </c>
      <c r="R95" s="205" t="str">
        <f t="shared" si="8"/>
        <v>Volumen mensual 2025</v>
      </c>
      <c r="S95" s="18" t="str">
        <f t="shared" si="8"/>
        <v>Volumen mensual 2026</v>
      </c>
      <c r="T95" s="11" t="str">
        <f t="shared" si="8"/>
        <v>Variación último año</v>
      </c>
    </row>
    <row r="96" spans="11:20" ht="12.95" customHeight="1" x14ac:dyDescent="0.25">
      <c r="K96" s="19" t="str">
        <f>+K81</f>
        <v>Ene</v>
      </c>
      <c r="L96" s="203">
        <f>+IF('Exportación por varietal'!K168="","",'Exportación por varietal'!K168)</f>
        <v>23.417000000000002</v>
      </c>
      <c r="M96" s="203">
        <f>+IF('Exportación por varietal'!L168="","",'Exportación por varietal'!L168)</f>
        <v>22.780999999999999</v>
      </c>
      <c r="N96" s="21">
        <f>+IF('Exportación por varietal'!M168="","",'Exportación por varietal'!M168)</f>
        <v>-2.7159755733014546E-2</v>
      </c>
      <c r="O96" s="203">
        <f>+IF('Exportación por varietal'!K186="","",'Exportación por varietal'!K186)</f>
        <v>3.6669999999999998</v>
      </c>
      <c r="P96" s="203">
        <f>+IF('Exportación por varietal'!L186="","",'Exportación por varietal'!L186)</f>
        <v>4.3099999999999996</v>
      </c>
      <c r="Q96" s="21">
        <f>+IF('Exportación por varietal'!M186="","",'Exportación por varietal'!M186)</f>
        <v>0.17534769566403052</v>
      </c>
      <c r="R96" s="203">
        <f>+IF('Exportación por varietal'!K258="","",'Exportación por varietal'!K258)</f>
        <v>2.2410000000000001</v>
      </c>
      <c r="S96" s="203">
        <f>+IF('Exportación por varietal'!L258="","",'Exportación por varietal'!L258)</f>
        <v>2.4239999999999999</v>
      </c>
      <c r="T96" s="22">
        <f>+IF('Exportación por varietal'!M258="","",'Exportación por varietal'!M258)</f>
        <v>8.1659973226238192E-2</v>
      </c>
    </row>
    <row r="97" spans="11:20" ht="12.95" customHeight="1" x14ac:dyDescent="0.25">
      <c r="K97" s="19" t="str">
        <f t="shared" ref="K97:K107" si="9">+K82</f>
        <v>Feb</v>
      </c>
      <c r="L97" s="203">
        <f>+IF('Exportación por varietal'!K169="","",'Exportación por varietal'!K169)</f>
        <v>30.861000000000001</v>
      </c>
      <c r="M97" s="203">
        <f>+IF('Exportación por varietal'!L169="","",'Exportación por varietal'!L169)</f>
        <v>26.306999999999999</v>
      </c>
      <c r="N97" s="21">
        <f>+IF('Exportación por varietal'!M169="","",'Exportación por varietal'!M169)</f>
        <v>-0.14756488772236809</v>
      </c>
      <c r="O97" s="203">
        <f>+IF('Exportación por varietal'!K187="","",'Exportación por varietal'!K187)</f>
        <v>4.7430000000000003</v>
      </c>
      <c r="P97" s="203">
        <f>+IF('Exportación por varietal'!L187="","",'Exportación por varietal'!L187)</f>
        <v>5.7409999999999997</v>
      </c>
      <c r="Q97" s="21">
        <f>+IF('Exportación por varietal'!M187="","",'Exportación por varietal'!M187)</f>
        <v>0.21041534893527292</v>
      </c>
      <c r="R97" s="203">
        <f>+IF('Exportación por varietal'!K259="","",'Exportación por varietal'!K259)</f>
        <v>2.411</v>
      </c>
      <c r="S97" s="203">
        <f>+IF('Exportación por varietal'!L259="","",'Exportación por varietal'!L259)</f>
        <v>2.1349999999999998</v>
      </c>
      <c r="T97" s="22">
        <f>+IF('Exportación por varietal'!M259="","",'Exportación por varietal'!M259)</f>
        <v>-0.11447532144338457</v>
      </c>
    </row>
    <row r="98" spans="11:20" ht="12.95" customHeight="1" x14ac:dyDescent="0.25">
      <c r="K98" s="19" t="str">
        <f t="shared" si="9"/>
        <v>Mar</v>
      </c>
      <c r="L98" s="203">
        <f>+IF('Exportación por varietal'!K170="","",'Exportación por varietal'!K170)</f>
        <v>31.649000000000001</v>
      </c>
      <c r="M98" s="203">
        <f>+IF('Exportación por varietal'!L170="","",'Exportación por varietal'!L170)</f>
        <v>31.091000000000001</v>
      </c>
      <c r="N98" s="21">
        <f>+IF('Exportación por varietal'!M170="","",'Exportación por varietal'!M170)</f>
        <v>-1.7630888811652756E-2</v>
      </c>
      <c r="O98" s="203">
        <f>+IF('Exportación por varietal'!K188="","",'Exportación por varietal'!K188)</f>
        <v>5.7409999999999997</v>
      </c>
      <c r="P98" s="203">
        <f>+IF('Exportación por varietal'!L188="","",'Exportación por varietal'!L188)</f>
        <v>6.3419999999999996</v>
      </c>
      <c r="Q98" s="21">
        <f>+IF('Exportación por varietal'!M188="","",'Exportación por varietal'!M188)</f>
        <v>0.10468559484410389</v>
      </c>
      <c r="R98" s="203">
        <f>+IF('Exportación por varietal'!K260="","",'Exportación por varietal'!K260)</f>
        <v>2.8319999999999999</v>
      </c>
      <c r="S98" s="203">
        <f>+IF('Exportación por varietal'!L260="","",'Exportación por varietal'!L260)</f>
        <v>3.5819999999999999</v>
      </c>
      <c r="T98" s="22">
        <f>+IF('Exportación por varietal'!M260="","",'Exportación por varietal'!M260)</f>
        <v>0.26483050847457634</v>
      </c>
    </row>
    <row r="99" spans="11:20" ht="12.95" customHeight="1" x14ac:dyDescent="0.25">
      <c r="K99" s="19" t="str">
        <f t="shared" si="9"/>
        <v>Abr</v>
      </c>
      <c r="L99" s="203">
        <f>+IF('Exportación por varietal'!K171="","",'Exportación por varietal'!K171)</f>
        <v>35.414000000000001</v>
      </c>
      <c r="M99" s="203">
        <f>+IF('Exportación por varietal'!L171="","",'Exportación por varietal'!L171)</f>
        <v>35.756999999999998</v>
      </c>
      <c r="N99" s="21">
        <f>+IF('Exportación por varietal'!M171="","",'Exportación por varietal'!M171)</f>
        <v>9.685435138645726E-3</v>
      </c>
      <c r="O99" s="203">
        <f>+IF('Exportación por varietal'!K189="","",'Exportación por varietal'!K189)</f>
        <v>5.1449999999999996</v>
      </c>
      <c r="P99" s="203">
        <f>+IF('Exportación por varietal'!L189="","",'Exportación por varietal'!L189)</f>
        <v>6.5330000000000004</v>
      </c>
      <c r="Q99" s="21">
        <f>+IF('Exportación por varietal'!M189="","",'Exportación por varietal'!M189)</f>
        <v>0.26977648202138016</v>
      </c>
      <c r="R99" s="203">
        <f>+IF('Exportación por varietal'!K261="","",'Exportación por varietal'!K261)</f>
        <v>3.52</v>
      </c>
      <c r="S99" s="203">
        <f>+IF('Exportación por varietal'!L261="","",'Exportación por varietal'!L261)</f>
        <v>4.0330000000000004</v>
      </c>
      <c r="T99" s="22">
        <f>+IF('Exportación por varietal'!M261="","",'Exportación por varietal'!M261)</f>
        <v>0.14573863636363638</v>
      </c>
    </row>
    <row r="100" spans="11:20" ht="12.95" customHeight="1" x14ac:dyDescent="0.25">
      <c r="K100" s="19" t="str">
        <f t="shared" si="9"/>
        <v>May</v>
      </c>
      <c r="L100" s="203">
        <f>+IF('Exportación por varietal'!K172="","",'Exportación por varietal'!K172)</f>
        <v>34.326999999999998</v>
      </c>
      <c r="M100" s="203" t="str">
        <f>+IF('Exportación por varietal'!L172="","",'Exportación por varietal'!L172)</f>
        <v/>
      </c>
      <c r="N100" s="21" t="str">
        <f>+IF('Exportación por varietal'!M172="","",'Exportación por varietal'!M172)</f>
        <v/>
      </c>
      <c r="O100" s="203">
        <f>+IF('Exportación por varietal'!K190="","",'Exportación por varietal'!K190)</f>
        <v>5.7839999999999998</v>
      </c>
      <c r="P100" s="203" t="str">
        <f>+IF('Exportación por varietal'!L190="","",'Exportación por varietal'!L190)</f>
        <v/>
      </c>
      <c r="Q100" s="21" t="str">
        <f>+IF('Exportación por varietal'!M190="","",'Exportación por varietal'!M190)</f>
        <v/>
      </c>
      <c r="R100" s="203">
        <f>+IF('Exportación por varietal'!K262="","",'Exportación por varietal'!K262)</f>
        <v>3.601</v>
      </c>
      <c r="S100" s="203" t="str">
        <f>+IF('Exportación por varietal'!L262="","",'Exportación por varietal'!L262)</f>
        <v/>
      </c>
      <c r="T100" s="22" t="str">
        <f>+IF('Exportación por varietal'!M262="","",'Exportación por varietal'!M262)</f>
        <v/>
      </c>
    </row>
    <row r="101" spans="11:20" ht="12.95" customHeight="1" x14ac:dyDescent="0.25">
      <c r="K101" s="19" t="str">
        <f t="shared" si="9"/>
        <v>Jun</v>
      </c>
      <c r="L101" s="203">
        <f>+IF('Exportación por varietal'!K173="","",'Exportación por varietal'!K173)</f>
        <v>32.933</v>
      </c>
      <c r="M101" s="203" t="str">
        <f>+IF('Exportación por varietal'!L173="","",'Exportación por varietal'!L173)</f>
        <v/>
      </c>
      <c r="N101" s="21" t="str">
        <f>+IF('Exportación por varietal'!M173="","",'Exportación por varietal'!M173)</f>
        <v/>
      </c>
      <c r="O101" s="203">
        <f>+IF('Exportación por varietal'!K191="","",'Exportación por varietal'!K191)</f>
        <v>4.5890000000000004</v>
      </c>
      <c r="P101" s="203" t="str">
        <f>+IF('Exportación por varietal'!L191="","",'Exportación por varietal'!L191)</f>
        <v/>
      </c>
      <c r="Q101" s="21" t="str">
        <f>+IF('Exportación por varietal'!M191="","",'Exportación por varietal'!M191)</f>
        <v/>
      </c>
      <c r="R101" s="203">
        <f>+IF('Exportación por varietal'!K263="","",'Exportación por varietal'!K263)</f>
        <v>2.6989999999999998</v>
      </c>
      <c r="S101" s="203" t="str">
        <f>+IF('Exportación por varietal'!L263="","",'Exportación por varietal'!L263)</f>
        <v/>
      </c>
      <c r="T101" s="22" t="str">
        <f>+IF('Exportación por varietal'!M263="","",'Exportación por varietal'!M263)</f>
        <v/>
      </c>
    </row>
    <row r="102" spans="11:20" ht="12.95" customHeight="1" x14ac:dyDescent="0.25">
      <c r="K102" s="19" t="str">
        <f t="shared" si="9"/>
        <v>Jul</v>
      </c>
      <c r="L102" s="203">
        <f>+IF('Exportación por varietal'!K174="","",'Exportación por varietal'!K174)</f>
        <v>38.177999999999997</v>
      </c>
      <c r="M102" s="203" t="str">
        <f>+IF('Exportación por varietal'!L174="","",'Exportación por varietal'!L174)</f>
        <v/>
      </c>
      <c r="N102" s="21" t="str">
        <f>+IF('Exportación por varietal'!M174="","",'Exportación por varietal'!M174)</f>
        <v/>
      </c>
      <c r="O102" s="203">
        <f>+IF('Exportación por varietal'!K192="","",'Exportación por varietal'!K192)</f>
        <v>5.6840000000000002</v>
      </c>
      <c r="P102" s="203" t="str">
        <f>+IF('Exportación por varietal'!L192="","",'Exportación por varietal'!L192)</f>
        <v/>
      </c>
      <c r="Q102" s="21" t="str">
        <f>+IF('Exportación por varietal'!M192="","",'Exportación por varietal'!M192)</f>
        <v/>
      </c>
      <c r="R102" s="203">
        <f>+IF('Exportación por varietal'!K264="","",'Exportación por varietal'!K264)</f>
        <v>3.54</v>
      </c>
      <c r="S102" s="203" t="str">
        <f>+IF('Exportación por varietal'!L264="","",'Exportación por varietal'!L264)</f>
        <v/>
      </c>
      <c r="T102" s="22" t="str">
        <f>+IF('Exportación por varietal'!M264="","",'Exportación por varietal'!M264)</f>
        <v/>
      </c>
    </row>
    <row r="103" spans="11:20" ht="12.95" customHeight="1" x14ac:dyDescent="0.25">
      <c r="K103" s="19" t="str">
        <f t="shared" si="9"/>
        <v>Ago</v>
      </c>
      <c r="L103" s="203">
        <f>+IF('Exportación por varietal'!K175="","",'Exportación por varietal'!K175)</f>
        <v>34.058</v>
      </c>
      <c r="M103" s="203" t="str">
        <f>+IF('Exportación por varietal'!L175="","",'Exportación por varietal'!L175)</f>
        <v/>
      </c>
      <c r="N103" s="21" t="str">
        <f>+IF('Exportación por varietal'!M175="","",'Exportación por varietal'!M175)</f>
        <v/>
      </c>
      <c r="O103" s="203">
        <f>+IF('Exportación por varietal'!K193="","",'Exportación por varietal'!K193)</f>
        <v>5.5789999999999997</v>
      </c>
      <c r="P103" s="203" t="str">
        <f>+IF('Exportación por varietal'!L193="","",'Exportación por varietal'!L193)</f>
        <v/>
      </c>
      <c r="Q103" s="21" t="str">
        <f>+IF('Exportación por varietal'!M193="","",'Exportación por varietal'!M193)</f>
        <v/>
      </c>
      <c r="R103" s="203">
        <f>+IF('Exportación por varietal'!K265="","",'Exportación por varietal'!K265)</f>
        <v>3.302</v>
      </c>
      <c r="S103" s="203" t="str">
        <f>+IF('Exportación por varietal'!L265="","",'Exportación por varietal'!L265)</f>
        <v/>
      </c>
      <c r="T103" s="22" t="str">
        <f>+IF('Exportación por varietal'!M265="","",'Exportación por varietal'!M265)</f>
        <v/>
      </c>
    </row>
    <row r="104" spans="11:20" ht="12.95" customHeight="1" x14ac:dyDescent="0.25">
      <c r="K104" s="19" t="str">
        <f t="shared" si="9"/>
        <v>Sep</v>
      </c>
      <c r="L104" s="203">
        <f>+IF('Exportación por varietal'!K176="","",'Exportación por varietal'!K176)</f>
        <v>35.857999999999997</v>
      </c>
      <c r="M104" s="203" t="str">
        <f>+IF('Exportación por varietal'!L176="","",'Exportación por varietal'!L176)</f>
        <v/>
      </c>
      <c r="N104" s="21" t="str">
        <f>+IF('Exportación por varietal'!M176="","",'Exportación por varietal'!M176)</f>
        <v/>
      </c>
      <c r="O104" s="203">
        <f>+IF('Exportación por varietal'!K194="","",'Exportación por varietal'!K194)</f>
        <v>5.9370000000000003</v>
      </c>
      <c r="P104" s="203" t="str">
        <f>+IF('Exportación por varietal'!L194="","",'Exportación por varietal'!L194)</f>
        <v/>
      </c>
      <c r="Q104" s="21" t="str">
        <f>+IF('Exportación por varietal'!M194="","",'Exportación por varietal'!M194)</f>
        <v/>
      </c>
      <c r="R104" s="203">
        <f>+IF('Exportación por varietal'!K266="","",'Exportación por varietal'!K266)</f>
        <v>3.8010000000000002</v>
      </c>
      <c r="S104" s="203" t="str">
        <f>+IF('Exportación por varietal'!L266="","",'Exportación por varietal'!L266)</f>
        <v/>
      </c>
      <c r="T104" s="22" t="str">
        <f>+IF('Exportación por varietal'!M266="","",'Exportación por varietal'!M266)</f>
        <v/>
      </c>
    </row>
    <row r="105" spans="11:20" ht="12.95" customHeight="1" x14ac:dyDescent="0.25">
      <c r="K105" s="19" t="str">
        <f t="shared" si="9"/>
        <v>Oct</v>
      </c>
      <c r="L105" s="203">
        <f>+IF('Exportación por varietal'!K177="","",'Exportación por varietal'!K177)</f>
        <v>32.866</v>
      </c>
      <c r="M105" s="203" t="str">
        <f>+IF('Exportación por varietal'!L177="","",'Exportación por varietal'!L177)</f>
        <v/>
      </c>
      <c r="N105" s="21" t="str">
        <f>+IF('Exportación por varietal'!M177="","",'Exportación por varietal'!M177)</f>
        <v/>
      </c>
      <c r="O105" s="203">
        <f>+IF('Exportación por varietal'!K195="","",'Exportación por varietal'!K195)</f>
        <v>4.5250000000000004</v>
      </c>
      <c r="P105" s="203" t="str">
        <f>+IF('Exportación por varietal'!L195="","",'Exportación por varietal'!L195)</f>
        <v/>
      </c>
      <c r="Q105" s="21" t="str">
        <f>+IF('Exportación por varietal'!M195="","",'Exportación por varietal'!M195)</f>
        <v/>
      </c>
      <c r="R105" s="203">
        <f>+IF('Exportación por varietal'!K267="","",'Exportación por varietal'!K267)</f>
        <v>3.052</v>
      </c>
      <c r="S105" s="203" t="str">
        <f>+IF('Exportación por varietal'!L267="","",'Exportación por varietal'!L267)</f>
        <v/>
      </c>
      <c r="T105" s="22" t="str">
        <f>+IF('Exportación por varietal'!M267="","",'Exportación por varietal'!M267)</f>
        <v/>
      </c>
    </row>
    <row r="106" spans="11:20" ht="12.95" customHeight="1" x14ac:dyDescent="0.25">
      <c r="K106" s="19" t="str">
        <f t="shared" si="9"/>
        <v>Nov</v>
      </c>
      <c r="L106" s="203">
        <f>+IF('Exportación por varietal'!K178="","",'Exportación por varietal'!K178)</f>
        <v>29.95</v>
      </c>
      <c r="M106" s="203" t="str">
        <f>+IF('Exportación por varietal'!L178="","",'Exportación por varietal'!L178)</f>
        <v/>
      </c>
      <c r="N106" s="21" t="str">
        <f>+IF('Exportación por varietal'!M178="","",'Exportación por varietal'!M178)</f>
        <v/>
      </c>
      <c r="O106" s="203">
        <f>+IF('Exportación por varietal'!K196="","",'Exportación por varietal'!K196)</f>
        <v>4.0599999999999996</v>
      </c>
      <c r="P106" s="203" t="str">
        <f>+IF('Exportación por varietal'!L196="","",'Exportación por varietal'!L196)</f>
        <v/>
      </c>
      <c r="Q106" s="21" t="str">
        <f>+IF('Exportación por varietal'!M196="","",'Exportación por varietal'!M196)</f>
        <v/>
      </c>
      <c r="R106" s="203">
        <f>+IF('Exportación por varietal'!K268="","",'Exportación por varietal'!K268)</f>
        <v>2.2549999999999999</v>
      </c>
      <c r="S106" s="203" t="str">
        <f>+IF('Exportación por varietal'!L268="","",'Exportación por varietal'!L268)</f>
        <v/>
      </c>
      <c r="T106" s="22" t="str">
        <f>+IF('Exportación por varietal'!M268="","",'Exportación por varietal'!M268)</f>
        <v/>
      </c>
    </row>
    <row r="107" spans="11:20" ht="12.95" customHeight="1" thickBot="1" x14ac:dyDescent="0.3">
      <c r="K107" s="23" t="str">
        <f t="shared" si="9"/>
        <v>Dic</v>
      </c>
      <c r="L107" s="207">
        <f>+IF('Exportación por varietal'!K179="","",'Exportación por varietal'!K179)</f>
        <v>33.868000000000002</v>
      </c>
      <c r="M107" s="207" t="str">
        <f>+IF('Exportación por varietal'!L179="","",'Exportación por varietal'!L179)</f>
        <v/>
      </c>
      <c r="N107" s="25" t="str">
        <f>+IF('Exportación por varietal'!M179="","",'Exportación por varietal'!M179)</f>
        <v/>
      </c>
      <c r="O107" s="207">
        <f>+IF('Exportación por varietal'!K197="","",'Exportación por varietal'!K197)</f>
        <v>4.9050000000000002</v>
      </c>
      <c r="P107" s="207" t="str">
        <f>+IF('Exportación por varietal'!L197="","",'Exportación por varietal'!L197)</f>
        <v/>
      </c>
      <c r="Q107" s="25" t="str">
        <f>+IF('Exportación por varietal'!M197="","",'Exportación por varietal'!M197)</f>
        <v/>
      </c>
      <c r="R107" s="207">
        <f>+IF('Exportación por varietal'!K269="","",'Exportación por varietal'!K269)</f>
        <v>2.7389999999999999</v>
      </c>
      <c r="S107" s="207" t="str">
        <f>+IF('Exportación por varietal'!L269="","",'Exportación por varietal'!L269)</f>
        <v/>
      </c>
      <c r="T107" s="29" t="str">
        <f>+IF('Exportación por varietal'!M269="","",'Exportación por varietal'!M269)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61" t="s">
        <v>181</v>
      </c>
      <c r="D124" s="262"/>
      <c r="E124" s="263"/>
      <c r="F124" s="261" t="s">
        <v>182</v>
      </c>
      <c r="G124" s="262"/>
      <c r="H124" s="265"/>
      <c r="I124" s="266" t="s">
        <v>183</v>
      </c>
      <c r="J124" s="262"/>
      <c r="K124" s="267"/>
      <c r="L124" s="268" t="s">
        <v>184</v>
      </c>
      <c r="M124" s="262"/>
      <c r="N124" s="267"/>
      <c r="O124" s="268" t="s">
        <v>185</v>
      </c>
      <c r="P124" s="262"/>
      <c r="Q124" s="267"/>
      <c r="R124" s="268" t="s">
        <v>186</v>
      </c>
      <c r="S124" s="262"/>
      <c r="T124" s="264"/>
    </row>
    <row r="125" spans="2:20" ht="38.25" x14ac:dyDescent="0.25">
      <c r="B125" s="13"/>
      <c r="C125" s="205" t="s">
        <v>277</v>
      </c>
      <c r="D125" s="18" t="s">
        <v>279</v>
      </c>
      <c r="E125" s="14" t="s">
        <v>16</v>
      </c>
      <c r="F125" s="205" t="s">
        <v>277</v>
      </c>
      <c r="G125" s="18" t="s">
        <v>279</v>
      </c>
      <c r="H125" s="14" t="s">
        <v>16</v>
      </c>
      <c r="I125" s="205" t="s">
        <v>277</v>
      </c>
      <c r="J125" s="18" t="s">
        <v>279</v>
      </c>
      <c r="K125" s="14" t="s">
        <v>16</v>
      </c>
      <c r="L125" s="205" t="s">
        <v>277</v>
      </c>
      <c r="M125" s="18" t="s">
        <v>279</v>
      </c>
      <c r="N125" s="14" t="s">
        <v>16</v>
      </c>
      <c r="O125" s="205" t="s">
        <v>277</v>
      </c>
      <c r="P125" s="18" t="s">
        <v>279</v>
      </c>
      <c r="Q125" s="14" t="s">
        <v>16</v>
      </c>
      <c r="R125" s="205" t="s">
        <v>277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10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10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10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10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10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10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10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10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10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10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10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10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61" t="s">
        <v>181</v>
      </c>
      <c r="D152" s="262"/>
      <c r="E152" s="263"/>
      <c r="F152" s="261" t="s">
        <v>182</v>
      </c>
      <c r="G152" s="262"/>
      <c r="H152" s="265"/>
      <c r="I152" s="266" t="s">
        <v>183</v>
      </c>
      <c r="J152" s="262"/>
      <c r="K152" s="267"/>
      <c r="L152" s="268" t="s">
        <v>184</v>
      </c>
      <c r="M152" s="262"/>
      <c r="N152" s="267"/>
      <c r="O152" s="268" t="s">
        <v>185</v>
      </c>
      <c r="P152" s="262"/>
      <c r="Q152" s="267"/>
      <c r="R152" s="268" t="s">
        <v>186</v>
      </c>
      <c r="S152" s="262"/>
      <c r="T152" s="264"/>
    </row>
    <row r="153" spans="2:20" ht="38.25" x14ac:dyDescent="0.25">
      <c r="B153" s="13"/>
      <c r="C153" s="205" t="s">
        <v>281</v>
      </c>
      <c r="D153" s="18" t="s">
        <v>282</v>
      </c>
      <c r="E153" s="14" t="s">
        <v>16</v>
      </c>
      <c r="F153" s="205" t="s">
        <v>281</v>
      </c>
      <c r="G153" s="18" t="s">
        <v>282</v>
      </c>
      <c r="H153" s="14" t="s">
        <v>16</v>
      </c>
      <c r="I153" s="205" t="s">
        <v>281</v>
      </c>
      <c r="J153" s="18" t="s">
        <v>282</v>
      </c>
      <c r="K153" s="14" t="s">
        <v>16</v>
      </c>
      <c r="L153" s="205" t="s">
        <v>281</v>
      </c>
      <c r="M153" s="18" t="s">
        <v>282</v>
      </c>
      <c r="N153" s="14" t="s">
        <v>16</v>
      </c>
      <c r="O153" s="205" t="s">
        <v>281</v>
      </c>
      <c r="P153" s="18" t="s">
        <v>282</v>
      </c>
      <c r="Q153" s="14" t="s">
        <v>16</v>
      </c>
      <c r="R153" s="205" t="s">
        <v>281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11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11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11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11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11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11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11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11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11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11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11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Q22" sqref="Q2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S2" s="177" t="s">
        <v>206</v>
      </c>
    </row>
    <row r="3" spans="2:19" ht="6" customHeight="1" x14ac:dyDescent="0.25"/>
    <row r="4" spans="2:19" ht="18.75" customHeight="1" x14ac:dyDescent="0.25">
      <c r="B4" s="259" t="s">
        <v>219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tipo'!K61="","",'Venta total por tipo'!K61)</f>
        <v>67.364599999999996</v>
      </c>
      <c r="P7" s="225">
        <f>+IF('Venta total por tipo'!L61="","",'Venta total por tipo'!L61)</f>
        <v>69.756399999999999</v>
      </c>
      <c r="Q7" s="22">
        <f>+IF('Venta total por tipo'!M61="","",'Venta total por tipo'!M61)</f>
        <v>3.5505295065954678E-2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tipo'!K62="","",'Venta total por tipo'!K62)</f>
        <v>67.655799999999999</v>
      </c>
      <c r="P8" s="20">
        <f>+IF('Venta total por tipo'!L62="","",'Venta total por tipo'!L62)</f>
        <v>65.968800000000002</v>
      </c>
      <c r="Q8" s="22">
        <f>+IF('Venta total por tipo'!M62="","",'Venta total por tipo'!M62)</f>
        <v>-2.4935038828895695E-2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tipo'!K63="","",'Venta total por tipo'!K63)</f>
        <v>70.431600000000003</v>
      </c>
      <c r="P9" s="20">
        <f>+IF('Venta total por tipo'!L63="","",'Venta total por tipo'!L63)</f>
        <v>78.503</v>
      </c>
      <c r="Q9" s="22">
        <f>+IF('Venta total por tipo'!M63="","",'Venta total por tipo'!M63)</f>
        <v>0.11459912880014089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tipo'!K64="","",'Venta total por tipo'!K64)</f>
        <v>75.441800000000001</v>
      </c>
      <c r="P10" s="20">
        <f>+IF('Venta total por tipo'!L64="","",'Venta total por tipo'!L64)</f>
        <v>78.660700000000006</v>
      </c>
      <c r="Q10" s="22">
        <f>+IF('Venta total por tipo'!M64="","",'Venta total por tipo'!M64)</f>
        <v>4.2667327661853216E-2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tipo'!K65="","",'Venta total por tipo'!K65)</f>
        <v>76.732200000000006</v>
      </c>
      <c r="P11" s="20" t="str">
        <f>+IF('Venta total por tipo'!L65="","",'Venta total por tipo'!L65)</f>
        <v/>
      </c>
      <c r="Q11" s="22" t="str">
        <f>+IF('Venta total por tipo'!M65="","",'Venta total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tipo'!K66="","",'Venta total por tipo'!K66)</f>
        <v>73.588999999999999</v>
      </c>
      <c r="P12" s="20" t="str">
        <f>+IF('Venta total por tipo'!L66="","",'Venta total por tipo'!L66)</f>
        <v/>
      </c>
      <c r="Q12" s="22" t="str">
        <f>+IF('Venta total por tipo'!M66="","",'Venta total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tipo'!K67="","",'Venta total por tipo'!K67)</f>
        <v>84.2196</v>
      </c>
      <c r="P13" s="20" t="str">
        <f>+IF('Venta total por tipo'!L67="","",'Venta total por tipo'!L67)</f>
        <v/>
      </c>
      <c r="Q13" s="22" t="str">
        <f>+IF('Venta total por tipo'!M67="","",'Venta total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tipo'!K68="","",'Venta total por tipo'!K68)</f>
        <v>85.11699999999999</v>
      </c>
      <c r="P14" s="20" t="str">
        <f>+IF('Venta total por tipo'!L68="","",'Venta total por tipo'!L68)</f>
        <v/>
      </c>
      <c r="Q14" s="22" t="str">
        <f>+IF('Venta total por tipo'!M68="","",'Venta total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tipo'!K69="","",'Venta total por tipo'!K69)</f>
        <v>92.735599999999991</v>
      </c>
      <c r="P15" s="20" t="str">
        <f>+IF('Venta total por tipo'!L69="","",'Venta total por tipo'!L69)</f>
        <v/>
      </c>
      <c r="Q15" s="22" t="str">
        <f>+IF('Venta total por tipo'!M69="","",'Venta total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tipo'!K70="","",'Venta total por tipo'!K70)</f>
        <v>86.660399999999996</v>
      </c>
      <c r="P16" s="20" t="str">
        <f>+IF('Venta total por tipo'!L70="","",'Venta total por tipo'!L70)</f>
        <v/>
      </c>
      <c r="Q16" s="22" t="str">
        <f>+IF('Venta total por tipo'!M70="","",'Venta total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tipo'!K71="","",'Venta total por tipo'!K71)</f>
        <v>78.854500000000002</v>
      </c>
      <c r="P17" s="20" t="str">
        <f>+IF('Venta total por tipo'!L71="","",'Venta total por tipo'!L71)</f>
        <v/>
      </c>
      <c r="Q17" s="22" t="str">
        <f>+IF('Venta total por tipo'!M71="","",'Venta total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tipo'!K72="","",'Venta total por tipo'!K72)</f>
        <v>81.184399999999997</v>
      </c>
      <c r="P18" s="24" t="str">
        <f>+IF('Venta total por tipo'!L72="","",'Venta total por tipo'!L72)</f>
        <v/>
      </c>
      <c r="Q18" s="29" t="str">
        <f>+IF('Venta total por tipo'!M72="","",'Venta total por tipo'!M72)</f>
        <v/>
      </c>
    </row>
    <row r="19" spans="8:18" ht="6" customHeight="1" thickBot="1" x14ac:dyDescent="0.3"/>
    <row r="20" spans="8:18" x14ac:dyDescent="0.25">
      <c r="H20" s="12"/>
      <c r="I20" s="269" t="s">
        <v>161</v>
      </c>
      <c r="J20" s="270"/>
      <c r="K20" s="271"/>
      <c r="L20" s="269" t="s">
        <v>166</v>
      </c>
      <c r="M20" s="270"/>
      <c r="N20" s="271"/>
      <c r="O20" s="261" t="s">
        <v>162</v>
      </c>
      <c r="P20" s="262"/>
      <c r="Q20" s="264"/>
    </row>
    <row r="21" spans="8:18" ht="38.25" x14ac:dyDescent="0.25">
      <c r="H21" s="13"/>
      <c r="I21" s="208" t="str">
        <f>+O6</f>
        <v>Volumen mensual 2025</v>
      </c>
      <c r="J21" s="208" t="str">
        <f>+P6</f>
        <v>Volumen mensual 2026</v>
      </c>
      <c r="K21" s="14" t="s">
        <v>16</v>
      </c>
      <c r="L21" s="208" t="str">
        <f>+I21</f>
        <v>Volumen mensual 2025</v>
      </c>
      <c r="M21" s="208" t="str">
        <f t="shared" ref="M21:Q21" si="0">+J21</f>
        <v>Volumen mensual 2026</v>
      </c>
      <c r="N21" s="14" t="str">
        <f t="shared" si="0"/>
        <v>Variación último año</v>
      </c>
      <c r="O21" s="202" t="str">
        <f t="shared" si="0"/>
        <v>Volumen mensual 2025</v>
      </c>
      <c r="P21" s="18" t="str">
        <f t="shared" si="0"/>
        <v>Volumen mensual 2026</v>
      </c>
      <c r="Q21" s="11" t="str">
        <f t="shared" si="0"/>
        <v>Variación último año</v>
      </c>
    </row>
    <row r="22" spans="8:18" ht="12.95" customHeight="1" x14ac:dyDescent="0.25">
      <c r="H22" s="19" t="str">
        <f>+'Despacho por tipo'!A7</f>
        <v>Ene</v>
      </c>
      <c r="I22" s="26">
        <f>+IF('Venta total por tipo'!K7="","",'Venta total por tipo'!K7)</f>
        <v>16.206299999999999</v>
      </c>
      <c r="J22" s="26">
        <f>+IF('Venta total por tipo'!L7="","",'Venta total por tipo'!L7)</f>
        <v>16.484400000000001</v>
      </c>
      <c r="K22" s="35">
        <f>+IF('Venta total por tipo'!M7="","",'Venta total por tipo'!M7)</f>
        <v>1.7159993335924995E-2</v>
      </c>
      <c r="L22" s="26">
        <f>+IF('Venta total por tipo'!K25="","",'Venta total por tipo'!K25)</f>
        <v>49.082299999999996</v>
      </c>
      <c r="M22" s="26">
        <f>+IF('Venta total por tipo'!L25="","",'Venta total por tipo'!L25)</f>
        <v>51.388000000000005</v>
      </c>
      <c r="N22" s="35">
        <f>+IF('Venta total por tipo'!M25="","",'Venta total por tipo'!M25)</f>
        <v>4.6976201196765599E-2</v>
      </c>
      <c r="O22" s="26">
        <f>+IF('Venta total por tipo'!K43="","",'Venta total por tipo'!K43)</f>
        <v>1.6226</v>
      </c>
      <c r="P22" s="26">
        <f>+IF('Venta total por tipo'!L43="","",'Venta total por tipo'!L43)</f>
        <v>1.7433000000000001</v>
      </c>
      <c r="Q22" s="22">
        <f>+IF('Venta total por tipo'!M43="","",'Venta total por tipo'!M43)</f>
        <v>7.4386786638727997E-2</v>
      </c>
    </row>
    <row r="23" spans="8:18" ht="12.95" customHeight="1" x14ac:dyDescent="0.25">
      <c r="H23" s="19" t="str">
        <f>+'Despacho por tipo'!A8</f>
        <v>Feb</v>
      </c>
      <c r="I23" s="26">
        <f>+IF('Venta total por tipo'!K8="","",'Venta total por tipo'!K8)</f>
        <v>14.6555</v>
      </c>
      <c r="J23" s="26">
        <f>+IF('Venta total por tipo'!L8="","",'Venta total por tipo'!L8)</f>
        <v>14.623700000000001</v>
      </c>
      <c r="K23" s="35">
        <f>+IF('Venta total por tipo'!M8="","",'Venta total por tipo'!M8)</f>
        <v>-2.1698338507726289E-3</v>
      </c>
      <c r="L23" s="26">
        <f>+IF('Venta total por tipo'!K26="","",'Venta total por tipo'!K26)</f>
        <v>51.225499999999997</v>
      </c>
      <c r="M23" s="26">
        <f>+IF('Venta total por tipo'!L26="","",'Venta total por tipo'!L26)</f>
        <v>49.365200000000002</v>
      </c>
      <c r="N23" s="35">
        <f>+IF('Venta total por tipo'!M26="","",'Venta total por tipo'!M26)</f>
        <v>-3.6315897355808979E-2</v>
      </c>
      <c r="O23" s="26">
        <f>+IF('Venta total por tipo'!K44="","",'Venta total por tipo'!K44)</f>
        <v>1.6777000000000002</v>
      </c>
      <c r="P23" s="26">
        <f>+IF('Venta total por tipo'!L44="","",'Venta total por tipo'!L44)</f>
        <v>1.7054</v>
      </c>
      <c r="Q23" s="22">
        <f>+IF('Venta total por tipo'!M44="","",'Venta total por tipo'!M44)</f>
        <v>1.6510699171484733E-2</v>
      </c>
    </row>
    <row r="24" spans="8:18" ht="12.95" customHeight="1" x14ac:dyDescent="0.25">
      <c r="H24" s="19" t="str">
        <f>+'Despacho por tipo'!A9</f>
        <v>Mar</v>
      </c>
      <c r="I24" s="26">
        <f>+IF('Venta total por tipo'!K9="","",'Venta total por tipo'!K9)</f>
        <v>18.0078</v>
      </c>
      <c r="J24" s="26">
        <f>+IF('Venta total por tipo'!L9="","",'Venta total por tipo'!L9)</f>
        <v>17.878499999999999</v>
      </c>
      <c r="K24" s="35">
        <f>+IF('Venta total por tipo'!M9="","",'Venta total por tipo'!M9)</f>
        <v>-7.1802219038417103E-3</v>
      </c>
      <c r="L24" s="26">
        <f>+IF('Venta total por tipo'!K27="","",'Venta total por tipo'!K27)</f>
        <v>50.724599999999995</v>
      </c>
      <c r="M24" s="26">
        <f>+IF('Venta total por tipo'!L27="","",'Venta total por tipo'!L27)</f>
        <v>58.1569</v>
      </c>
      <c r="N24" s="35">
        <f>+IF('Venta total por tipo'!M27="","",'Venta total por tipo'!M27)</f>
        <v>0.14652259455964178</v>
      </c>
      <c r="O24" s="26">
        <f>+IF('Venta total por tipo'!K45="","",'Venta total por tipo'!K45)</f>
        <v>1.4948000000000001</v>
      </c>
      <c r="P24" s="26">
        <f>+IF('Venta total por tipo'!L45="","",'Venta total por tipo'!L45)</f>
        <v>2.2330000000000001</v>
      </c>
      <c r="Q24" s="22">
        <f>+IF('Venta total por tipo'!M45="","",'Venta total por tipo'!M45)</f>
        <v>0.49384533047899382</v>
      </c>
    </row>
    <row r="25" spans="8:18" ht="12.95" customHeight="1" x14ac:dyDescent="0.25">
      <c r="H25" s="19" t="str">
        <f>+'Despacho por tipo'!A10</f>
        <v>Abr</v>
      </c>
      <c r="I25" s="26">
        <f>+IF('Venta total por tipo'!K10="","",'Venta total por tipo'!K10)</f>
        <v>22.7927</v>
      </c>
      <c r="J25" s="26">
        <f>+IF('Venta total por tipo'!L10="","",'Venta total por tipo'!L10)</f>
        <v>17.791499999999999</v>
      </c>
      <c r="K25" s="35">
        <f>+IF('Venta total por tipo'!M10="","",'Venta total por tipo'!M10)</f>
        <v>-0.21942113044966149</v>
      </c>
      <c r="L25" s="26">
        <f>+IF('Venta total por tipo'!K28="","",'Venta total por tipo'!K28)</f>
        <v>50.076799999999999</v>
      </c>
      <c r="M25" s="26">
        <f>+IF('Venta total por tipo'!L28="","",'Venta total por tipo'!L28)</f>
        <v>58.5047</v>
      </c>
      <c r="N25" s="35">
        <f>+IF('Venta total por tipo'!M28="","",'Venta total por tipo'!M28)</f>
        <v>0.16829949198031824</v>
      </c>
      <c r="O25" s="26">
        <f>+IF('Venta total por tipo'!K46="","",'Venta total por tipo'!K46)</f>
        <v>2.3902999999999999</v>
      </c>
      <c r="P25" s="26">
        <f>+IF('Venta total por tipo'!L46="","",'Venta total por tipo'!L46)</f>
        <v>2.1659000000000002</v>
      </c>
      <c r="Q25" s="22">
        <f>+IF('Venta total por tipo'!M46="","",'Venta total por tipo'!M46)</f>
        <v>-9.3879429360331224E-2</v>
      </c>
    </row>
    <row r="26" spans="8:18" ht="12.95" customHeight="1" x14ac:dyDescent="0.25">
      <c r="H26" s="19" t="str">
        <f>+'Despacho por tipo'!A11</f>
        <v>May</v>
      </c>
      <c r="I26" s="26">
        <f>+IF('Venta total por tipo'!K11="","",'Venta total por tipo'!K11)</f>
        <v>28.2121</v>
      </c>
      <c r="J26" s="26" t="str">
        <f>+IF('Venta total por tipo'!L11="","",'Venta total por tipo'!L11)</f>
        <v/>
      </c>
      <c r="K26" s="35" t="str">
        <f>+IF('Venta total por tipo'!M11="","",'Venta total por tipo'!M11)</f>
        <v/>
      </c>
      <c r="L26" s="26">
        <f>+IF('Venta total por tipo'!K29="","",'Venta total por tipo'!K29)</f>
        <v>45.002000000000002</v>
      </c>
      <c r="M26" s="26" t="str">
        <f>+IF('Venta total por tipo'!L29="","",'Venta total por tipo'!L29)</f>
        <v/>
      </c>
      <c r="N26" s="35" t="str">
        <f>+IF('Venta total por tipo'!M29="","",'Venta total por tipo'!M29)</f>
        <v/>
      </c>
      <c r="O26" s="26">
        <f>+IF('Venta total por tipo'!K47="","",'Venta total por tipo'!K47)</f>
        <v>1.6147</v>
      </c>
      <c r="P26" s="26" t="str">
        <f>+IF('Venta total por tipo'!L47="","",'Venta total por tipo'!L47)</f>
        <v/>
      </c>
      <c r="Q26" s="22" t="str">
        <f>+IF('Venta total por tipo'!M47="","",'Venta total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+IF('Venta total por tipo'!K12="","",'Venta total por tipo'!K12)</f>
        <v>22.892099999999999</v>
      </c>
      <c r="J27" s="26" t="str">
        <f>+IF('Venta total por tipo'!L12="","",'Venta total por tipo'!L12)</f>
        <v/>
      </c>
      <c r="K27" s="35" t="str">
        <f>+IF('Venta total por tipo'!M12="","",'Venta total por tipo'!M12)</f>
        <v/>
      </c>
      <c r="L27" s="26">
        <f>+IF('Venta total por tipo'!K30="","",'Venta total por tipo'!K30)</f>
        <v>48.773200000000003</v>
      </c>
      <c r="M27" s="26" t="str">
        <f>+IF('Venta total por tipo'!L30="","",'Venta total por tipo'!L30)</f>
        <v/>
      </c>
      <c r="N27" s="35" t="str">
        <f>+IF('Venta total por tipo'!M30="","",'Venta total por tipo'!M30)</f>
        <v/>
      </c>
      <c r="O27" s="26">
        <f>+IF('Venta total por tipo'!K48="","",'Venta total por tipo'!K48)</f>
        <v>1.68</v>
      </c>
      <c r="P27" s="26" t="str">
        <f>+IF('Venta total por tipo'!L48="","",'Venta total por tipo'!L48)</f>
        <v/>
      </c>
      <c r="Q27" s="22" t="str">
        <f>+IF('Venta total por tipo'!M48="","",'Venta total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+IF('Venta total por tipo'!K13="","",'Venta total por tipo'!K13)</f>
        <v>22.212</v>
      </c>
      <c r="J28" s="26" t="str">
        <f>+IF('Venta total por tipo'!L13="","",'Venta total por tipo'!L13)</f>
        <v/>
      </c>
      <c r="K28" s="35" t="str">
        <f>+IF('Venta total por tipo'!M13="","",'Venta total por tipo'!M13)</f>
        <v/>
      </c>
      <c r="L28" s="26">
        <f>+IF('Venta total por tipo'!K31="","",'Venta total por tipo'!K31)</f>
        <v>59.012299999999996</v>
      </c>
      <c r="M28" s="26" t="str">
        <f>+IF('Venta total por tipo'!L31="","",'Venta total por tipo'!L31)</f>
        <v/>
      </c>
      <c r="N28" s="35" t="str">
        <f>+IF('Venta total por tipo'!M31="","",'Venta total por tipo'!M31)</f>
        <v/>
      </c>
      <c r="O28" s="26">
        <f>+IF('Venta total por tipo'!K49="","",'Venta total por tipo'!K49)</f>
        <v>2.6890000000000001</v>
      </c>
      <c r="P28" s="26" t="str">
        <f>+IF('Venta total por tipo'!L49="","",'Venta total por tipo'!L49)</f>
        <v/>
      </c>
      <c r="Q28" s="22" t="str">
        <f>+IF('Venta total por tipo'!M49="","",'Venta total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tipo'!K14="","",'Venta total por tipo'!K14)</f>
        <v>22.151699999999998</v>
      </c>
      <c r="J29" s="26" t="str">
        <f>+IF('Venta total por tipo'!L14="","",'Venta total por tipo'!L14)</f>
        <v/>
      </c>
      <c r="K29" s="35" t="str">
        <f>+IF('Venta total por tipo'!M14="","",'Venta total por tipo'!M14)</f>
        <v/>
      </c>
      <c r="L29" s="26">
        <f>+IF('Venta total por tipo'!K32="","",'Venta total por tipo'!K32)</f>
        <v>59.519800000000004</v>
      </c>
      <c r="M29" s="26" t="str">
        <f>+IF('Venta total por tipo'!L32="","",'Venta total por tipo'!L32)</f>
        <v/>
      </c>
      <c r="N29" s="35" t="str">
        <f>+IF('Venta total por tipo'!M32="","",'Venta total por tipo'!M32)</f>
        <v/>
      </c>
      <c r="O29" s="26">
        <f>+IF('Venta total por tipo'!K50="","",'Venta total por tipo'!K50)</f>
        <v>3.1295999999999999</v>
      </c>
      <c r="P29" s="26" t="str">
        <f>+IF('Venta total por tipo'!L50="","",'Venta total por tipo'!L50)</f>
        <v/>
      </c>
      <c r="Q29" s="22" t="str">
        <f>+IF('Venta total por tipo'!M50="","",'Venta total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tipo'!K15="","",'Venta total por tipo'!K15)</f>
        <v>27.536099999999998</v>
      </c>
      <c r="J30" s="26" t="str">
        <f>+IF('Venta total por tipo'!L15="","",'Venta total por tipo'!L15)</f>
        <v/>
      </c>
      <c r="K30" s="35" t="str">
        <f>+IF('Venta total por tipo'!M15="","",'Venta total por tipo'!M15)</f>
        <v/>
      </c>
      <c r="L30" s="26">
        <f>+IF('Venta total por tipo'!K33="","",'Venta total por tipo'!K33)</f>
        <v>60.8705</v>
      </c>
      <c r="M30" s="26" t="str">
        <f>+IF('Venta total por tipo'!L33="","",'Venta total por tipo'!L33)</f>
        <v/>
      </c>
      <c r="N30" s="35" t="str">
        <f>+IF('Venta total por tipo'!M33="","",'Venta total por tipo'!M33)</f>
        <v/>
      </c>
      <c r="O30" s="26">
        <f>+IF('Venta total por tipo'!K51="","",'Venta total por tipo'!K51)</f>
        <v>3.9438</v>
      </c>
      <c r="P30" s="26" t="str">
        <f>+IF('Venta total por tipo'!L51="","",'Venta total por tipo'!L51)</f>
        <v/>
      </c>
      <c r="Q30" s="22" t="str">
        <f>+IF('Venta total por tipo'!M51="","",'Venta total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tipo'!K16="","",'Venta total por tipo'!K16)</f>
        <v>22.263500000000001</v>
      </c>
      <c r="J31" s="26" t="str">
        <f>+IF('Venta total por tipo'!L16="","",'Venta total por tipo'!L16)</f>
        <v/>
      </c>
      <c r="K31" s="35" t="str">
        <f>+IF('Venta total por tipo'!M16="","",'Venta total por tipo'!M16)</f>
        <v/>
      </c>
      <c r="L31" s="26">
        <f>+IF('Venta total por tipo'!K34="","",'Venta total por tipo'!K34)</f>
        <v>59.555299999999995</v>
      </c>
      <c r="M31" s="26" t="str">
        <f>+IF('Venta total por tipo'!L34="","",'Venta total por tipo'!L34)</f>
        <v/>
      </c>
      <c r="N31" s="35" t="str">
        <f>+IF('Venta total por tipo'!M34="","",'Venta total por tipo'!M34)</f>
        <v/>
      </c>
      <c r="O31" s="26">
        <f>+IF('Venta total por tipo'!K52="","",'Venta total por tipo'!K52)</f>
        <v>4.5000999999999998</v>
      </c>
      <c r="P31" s="26" t="str">
        <f>+IF('Venta total por tipo'!L52="","",'Venta total por tipo'!L52)</f>
        <v/>
      </c>
      <c r="Q31" s="22" t="str">
        <f>+IF('Venta total por tipo'!M52="","",'Venta total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tipo'!K17="","",'Venta total por tipo'!K17)</f>
        <v>19.586400000000001</v>
      </c>
      <c r="J32" s="26" t="str">
        <f>+IF('Venta total por tipo'!L17="","",'Venta total por tipo'!L17)</f>
        <v/>
      </c>
      <c r="K32" s="35" t="str">
        <f>+IF('Venta total por tipo'!M17="","",'Venta total por tipo'!M17)</f>
        <v/>
      </c>
      <c r="L32" s="26">
        <f>+IF('Venta total por tipo'!K35="","",'Venta total por tipo'!K35)</f>
        <v>55.229799999999997</v>
      </c>
      <c r="M32" s="26" t="str">
        <f>+IF('Venta total por tipo'!L35="","",'Venta total por tipo'!L35)</f>
        <v/>
      </c>
      <c r="N32" s="35" t="str">
        <f>+IF('Venta total por tipo'!M35="","",'Venta total por tipo'!M35)</f>
        <v/>
      </c>
      <c r="O32" s="26">
        <f>+IF('Venta total por tipo'!K53="","",'Venta total por tipo'!K53)</f>
        <v>3.9123999999999999</v>
      </c>
      <c r="P32" s="26" t="str">
        <f>+IF('Venta total por tipo'!L53="","",'Venta total por tipo'!L53)</f>
        <v/>
      </c>
      <c r="Q32" s="22" t="str">
        <f>+IF('Venta total por tipo'!M53="","",'Venta total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tipo'!K18="","",'Venta total por tipo'!K18)</f>
        <v>20.401599999999998</v>
      </c>
      <c r="J33" s="179" t="str">
        <f>+IF('Venta total por tipo'!L18="","",'Venta total por tipo'!L18)</f>
        <v/>
      </c>
      <c r="K33" s="36" t="str">
        <f>+IF('Venta total por tipo'!M18="","",'Venta total por tipo'!M18)</f>
        <v/>
      </c>
      <c r="L33" s="179">
        <f>+IF('Venta total por tipo'!K36="","",'Venta total por tipo'!K36)</f>
        <v>57.1633</v>
      </c>
      <c r="M33" s="179" t="str">
        <f>+IF('Venta total por tipo'!L36="","",'Venta total por tipo'!L36)</f>
        <v/>
      </c>
      <c r="N33" s="36" t="str">
        <f>+IF('Venta total por tipo'!M36="","",'Venta total por tipo'!M36)</f>
        <v/>
      </c>
      <c r="O33" s="179">
        <f>+IF('Venta total por tipo'!K54="","",'Venta total por tipo'!K54)</f>
        <v>3.2454999999999998</v>
      </c>
      <c r="P33" s="179" t="str">
        <f>+IF('Venta total por tipo'!L54="","",'Venta total por tipo'!L54)</f>
        <v/>
      </c>
      <c r="Q33" s="29" t="str">
        <f>+IF('Venta total por tipo'!M54="","",'Venta total por tipo'!M54)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S32" sqref="S3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R2" s="177" t="s">
        <v>206</v>
      </c>
    </row>
    <row r="3" spans="2:18" ht="6" customHeight="1" x14ac:dyDescent="0.25"/>
    <row r="4" spans="2:18" ht="18.75" customHeight="1" x14ac:dyDescent="0.25">
      <c r="B4" s="259" t="s">
        <v>195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61" t="s">
        <v>196</v>
      </c>
      <c r="L6" s="262"/>
      <c r="M6" s="265"/>
      <c r="N6" s="266" t="s">
        <v>197</v>
      </c>
      <c r="O6" s="262"/>
      <c r="P6" s="264"/>
    </row>
    <row r="7" spans="2:18" ht="38.25" x14ac:dyDescent="0.25">
      <c r="J7" s="13"/>
      <c r="K7" s="18" t="s">
        <v>280</v>
      </c>
      <c r="L7" s="18" t="s">
        <v>299</v>
      </c>
      <c r="M7" s="10" t="s">
        <v>16</v>
      </c>
      <c r="N7" s="209" t="str">
        <f>+K7</f>
        <v>Precio mensual 2025</v>
      </c>
      <c r="O7" s="18" t="str">
        <f t="shared" ref="O7:P7" si="0">+L7</f>
        <v>Precio mensual 2026</v>
      </c>
      <c r="P7" s="11" t="str">
        <f t="shared" si="0"/>
        <v>Variación último año</v>
      </c>
    </row>
    <row r="8" spans="2:18" ht="12.95" customHeight="1" x14ac:dyDescent="0.25">
      <c r="J8" s="19" t="str">
        <f>+'Resumen EXPORTACION'!Q7</f>
        <v>Ene</v>
      </c>
      <c r="K8" s="175">
        <f>+IF('Precio Vino de Traslado'!K7="","",'Precio Vino de Traslado'!K7)</f>
        <v>37305.255147545671</v>
      </c>
      <c r="L8" s="175">
        <f>+IF('Precio Vino de Traslado'!L7="","",'Precio Vino de Traslado'!L7)</f>
        <v>32324.178814382904</v>
      </c>
      <c r="M8" s="21">
        <f>+IF('Precio Vino de Traslado'!M7="","",'Precio Vino de Traslado'!M7)</f>
        <v>-0.13352210870726278</v>
      </c>
      <c r="N8" s="175">
        <f>+IF('Precio Vino de Traslado'!K75="","",'Precio Vino de Traslado'!K75)</f>
        <v>56831.268278961528</v>
      </c>
      <c r="O8" s="175">
        <f>+IF('Precio Vino de Traslado'!L75="","",'Precio Vino de Traslado'!L75)</f>
        <v>44600.602526724979</v>
      </c>
      <c r="P8" s="22">
        <f>+IF('Precio Vino de Traslado'!M75="","",'Precio Vino de Traslado'!M75)</f>
        <v>-0.21521014966974161</v>
      </c>
    </row>
    <row r="9" spans="2:18" ht="12.95" customHeight="1" x14ac:dyDescent="0.25">
      <c r="J9" s="19" t="str">
        <f>+'Resumen EXPORTACION'!Q8</f>
        <v>Feb</v>
      </c>
      <c r="K9" s="175">
        <f>+IF('Precio Vino de Traslado'!K8="","",'Precio Vino de Traslado'!K8)</f>
        <v>38911.956805183472</v>
      </c>
      <c r="L9" s="175">
        <f>+IF('Precio Vino de Traslado'!L8="","",'Precio Vino de Traslado'!L8)</f>
        <v>10701.172319545618</v>
      </c>
      <c r="M9" s="21">
        <f>+IF('Precio Vino de Traslado'!M8="","",'Precio Vino de Traslado'!M8)</f>
        <v>-0.72499012647649441</v>
      </c>
      <c r="N9" s="175">
        <f>+IF('Precio Vino de Traslado'!K76="","",'Precio Vino de Traslado'!K76)</f>
        <v>57733.066135232912</v>
      </c>
      <c r="O9" s="175">
        <f>+IF('Precio Vino de Traslado'!L76="","",'Precio Vino de Traslado'!L76)</f>
        <v>46859.500151580847</v>
      </c>
      <c r="P9" s="22">
        <f>+IF('Precio Vino de Traslado'!M76="","",'Precio Vino de Traslado'!M76)</f>
        <v>-0.18834208386199369</v>
      </c>
    </row>
    <row r="10" spans="2:18" ht="12.95" customHeight="1" x14ac:dyDescent="0.25">
      <c r="J10" s="19" t="str">
        <f>+'Resumen EXPORTACION'!Q9</f>
        <v>Mar</v>
      </c>
      <c r="K10" s="175">
        <f>+IF('Precio Vino de Traslado'!K9="","",'Precio Vino de Traslado'!K9)</f>
        <v>42804.168158471999</v>
      </c>
      <c r="L10" s="175">
        <f>+IF('Precio Vino de Traslado'!L9="","",'Precio Vino de Traslado'!L9)</f>
        <v>16095.853588843465</v>
      </c>
      <c r="M10" s="21">
        <f>+IF('Precio Vino de Traslado'!M9="","",'Precio Vino de Traslado'!M9)</f>
        <v>-0.62396527531495316</v>
      </c>
      <c r="N10" s="175">
        <f>+IF('Precio Vino de Traslado'!K77="","",'Precio Vino de Traslado'!K77)</f>
        <v>53214.090390918405</v>
      </c>
      <c r="O10" s="175">
        <f>+IF('Precio Vino de Traslado'!L77="","",'Precio Vino de Traslado'!L77)</f>
        <v>40523.761832892153</v>
      </c>
      <c r="P10" s="22">
        <f>+IF('Precio Vino de Traslado'!M77="","",'Precio Vino de Traslado'!M77)</f>
        <v>-0.2384768482332642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Traslado'!K10="","",'Precio Vino de Traslado'!K10)</f>
        <v>38575.899179999993</v>
      </c>
      <c r="L11" s="175">
        <f>+IF('Precio Vino de Traslado'!L10="","",'Precio Vino de Traslado'!L10)</f>
        <v>16862.969769263615</v>
      </c>
      <c r="M11" s="21">
        <f>+IF('Precio Vino de Traslado'!M10="","",'Precio Vino de Traslado'!M10)</f>
        <v>-0.56286256114008182</v>
      </c>
      <c r="N11" s="175">
        <f>+IF('Precio Vino de Traslado'!K78="","",'Precio Vino de Traslado'!K78)</f>
        <v>51692.969781494408</v>
      </c>
      <c r="O11" s="175">
        <f>+IF('Precio Vino de Traslado'!L78="","",'Precio Vino de Traslado'!L78)</f>
        <v>34464.980289299288</v>
      </c>
      <c r="P11" s="22">
        <f>+IF('Precio Vino de Traslado'!M78="","",'Precio Vino de Traslado'!M78)</f>
        <v>-0.33327528994789102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Traslado'!K11="","",'Precio Vino de Traslado'!K11)</f>
        <v>42672.526199999993</v>
      </c>
      <c r="L12" s="175" t="str">
        <f>+IF('Precio Vino de Traslado'!L11="","",'Precio Vino de Traslado'!L11)</f>
        <v/>
      </c>
      <c r="M12" s="21" t="str">
        <f>+IF('Precio Vino de Traslado'!M11="","",'Precio Vino de Traslado'!M11)</f>
        <v/>
      </c>
      <c r="N12" s="175">
        <f>+IF('Precio Vino de Traslado'!K79="","",'Precio Vino de Traslado'!K79)</f>
        <v>51146.159256850951</v>
      </c>
      <c r="O12" s="175" t="str">
        <f>+IF('Precio Vino de Traslado'!L79="","",'Precio Vino de Traslado'!L79)</f>
        <v/>
      </c>
      <c r="P12" s="22" t="str">
        <f>+IF('Precio Vino de Traslado'!M79="","",'Precio Vino de Traslado'!M79)</f>
        <v/>
      </c>
    </row>
    <row r="13" spans="2:18" ht="12.95" customHeight="1" x14ac:dyDescent="0.25">
      <c r="J13" s="19" t="str">
        <f>+'Resumen EXPORTACION'!Q12</f>
        <v>Jun</v>
      </c>
      <c r="K13" s="175">
        <f>+IF('Precio Vino de Traslado'!K12="","",'Precio Vino de Traslado'!K12)</f>
        <v>26330.06</v>
      </c>
      <c r="L13" s="175" t="str">
        <f>+IF('Precio Vino de Traslado'!L12="","",'Precio Vino de Traslado'!L12)</f>
        <v/>
      </c>
      <c r="M13" s="21" t="str">
        <f>+IF('Precio Vino de Traslado'!M12="","",'Precio Vino de Traslado'!M12)</f>
        <v/>
      </c>
      <c r="N13" s="175">
        <f>+IF('Precio Vino de Traslado'!K80="","",'Precio Vino de Traslado'!K80)</f>
        <v>40261.07</v>
      </c>
      <c r="O13" s="175" t="str">
        <f>+IF('Precio Vino de Traslado'!L80="","",'Precio Vino de Traslado'!L80)</f>
        <v/>
      </c>
      <c r="P13" s="22" t="str">
        <f>+IF('Precio Vino de Traslado'!M80="","",'Precio Vino de Traslado'!M80)</f>
        <v/>
      </c>
    </row>
    <row r="14" spans="2:18" ht="12.95" customHeight="1" x14ac:dyDescent="0.25">
      <c r="J14" s="19" t="str">
        <f>+'Resumen EXPORTACION'!Q13</f>
        <v>Jul</v>
      </c>
      <c r="K14" s="175">
        <f>+IF('Precio Vino de Traslado'!K13="","",'Precio Vino de Traslado'!K13)</f>
        <v>26960.823010605818</v>
      </c>
      <c r="L14" s="175" t="str">
        <f>+IF('Precio Vino de Traslado'!L13="","",'Precio Vino de Traslado'!L13)</f>
        <v/>
      </c>
      <c r="M14" s="21" t="str">
        <f>+IF('Precio Vino de Traslado'!M13="","",'Precio Vino de Traslado'!M13)</f>
        <v/>
      </c>
      <c r="N14" s="175">
        <f>+IF('Precio Vino de Traslado'!K81="","",'Precio Vino de Traslado'!K81)</f>
        <v>50846.540731723995</v>
      </c>
      <c r="O14" s="175" t="str">
        <f>+IF('Precio Vino de Traslado'!L81="","",'Precio Vino de Traslado'!L81)</f>
        <v/>
      </c>
      <c r="P14" s="22" t="str">
        <f>+IF('Precio Vino de Traslado'!M81="","",'Precio Vino de Traslado'!M81)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Traslado'!K14="","",'Precio Vino de Traslado'!K14)</f>
        <v>33172.44</v>
      </c>
      <c r="L15" s="175" t="str">
        <f>+IF('Precio Vino de Traslado'!L14="","",'Precio Vino de Traslado'!L14)</f>
        <v/>
      </c>
      <c r="M15" s="21" t="str">
        <f>+IF('Precio Vino de Traslado'!M14="","",'Precio Vino de Traslado'!M14)</f>
        <v/>
      </c>
      <c r="N15" s="175">
        <f>+IF('Precio Vino de Traslado'!K82="","",'Precio Vino de Traslado'!K82)</f>
        <v>42652.22</v>
      </c>
      <c r="O15" s="175" t="str">
        <f>+IF('Precio Vino de Traslado'!L82="","",'Precio Vino de Traslado'!L82)</f>
        <v/>
      </c>
      <c r="P15" s="22" t="str">
        <f>+IF('Precio Vino de Traslado'!M82="","",'Precio Vino de Traslado'!M82)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Traslado'!K15="","",'Precio Vino de Traslado'!K15)</f>
        <v>27331.626545453993</v>
      </c>
      <c r="L16" s="175" t="str">
        <f>+IF('Precio Vino de Traslado'!L15="","",'Precio Vino de Traslado'!L15)</f>
        <v/>
      </c>
      <c r="M16" s="21" t="str">
        <f>+IF('Precio Vino de Traslado'!M15="","",'Precio Vino de Traslado'!M15)</f>
        <v/>
      </c>
      <c r="N16" s="175">
        <f>+IF('Precio Vino de Traslado'!K83="","",'Precio Vino de Traslado'!K83)</f>
        <v>48599.986726268988</v>
      </c>
      <c r="O16" s="175" t="str">
        <f>+IF('Precio Vino de Traslado'!L83="","",'Precio Vino de Traslado'!L83)</f>
        <v/>
      </c>
      <c r="P16" s="22" t="str">
        <f>+IF('Precio Vino de Traslado'!M83="","",'Precio Vino de Traslado'!M83)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Traslado'!K16="","",'Precio Vino de Traslado'!K16)</f>
        <v>51639.318656999989</v>
      </c>
      <c r="L17" s="175" t="str">
        <f>+IF('Precio Vino de Traslado'!L16="","",'Precio Vino de Traslado'!L16)</f>
        <v/>
      </c>
      <c r="M17" s="21" t="str">
        <f>+IF('Precio Vino de Traslado'!M16="","",'Precio Vino de Traslado'!M16)</f>
        <v/>
      </c>
      <c r="N17" s="175">
        <f>+IF('Precio Vino de Traslado'!K84="","",'Precio Vino de Traslado'!K84)</f>
        <v>49405.253379999995</v>
      </c>
      <c r="O17" s="175" t="str">
        <f>+IF('Precio Vino de Traslado'!L84="","",'Precio Vino de Traslado'!L84)</f>
        <v/>
      </c>
      <c r="P17" s="22" t="str">
        <f>+IF('Precio Vino de Traslado'!M84="","",'Precio Vino de Traslado'!M84)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Traslado'!K17="","",'Precio Vino de Traslado'!K17)</f>
        <v>38034.447719999996</v>
      </c>
      <c r="L18" s="175" t="str">
        <f>+IF('Precio Vino de Traslado'!L17="","",'Precio Vino de Traslado'!L17)</f>
        <v/>
      </c>
      <c r="M18" s="21" t="str">
        <f>+IF('Precio Vino de Traslado'!M17="","",'Precio Vino de Traslado'!M17)</f>
        <v/>
      </c>
      <c r="N18" s="175">
        <f>+IF('Precio Vino de Traslado'!K85="","",'Precio Vino de Traslado'!K85)</f>
        <v>57126.402040000001</v>
      </c>
      <c r="O18" s="175" t="str">
        <f>+IF('Precio Vino de Traslado'!L85="","",'Precio Vino de Traslado'!L85)</f>
        <v/>
      </c>
      <c r="P18" s="22" t="str">
        <f>+IF('Precio Vino de Traslado'!M85="","",'Precio Vino de Traslado'!M85)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Traslado'!K18="","",'Precio Vino de Traslado'!K18)</f>
        <v>21919.57</v>
      </c>
      <c r="L19" s="185" t="str">
        <f>+IF('Precio Vino de Traslado'!L18="","",'Precio Vino de Traslado'!L18)</f>
        <v/>
      </c>
      <c r="M19" s="25" t="str">
        <f>+IF('Precio Vino de Traslado'!M18="","",'Precio Vino de Traslado'!M18)</f>
        <v/>
      </c>
      <c r="N19" s="185">
        <f>+IF('Precio Vino de Traslado'!K86="","",'Precio Vino de Traslado'!K86)</f>
        <v>58380.11</v>
      </c>
      <c r="O19" s="185" t="str">
        <f>+IF('Precio Vino de Traslado'!L86="","",'Precio Vino de Traslado'!L86)</f>
        <v/>
      </c>
      <c r="P19" s="29" t="str">
        <f>+IF('Precio Vino de Traslado'!M86="","",'Precio Vino de Traslado'!M86)</f>
        <v/>
      </c>
    </row>
    <row r="20" spans="10:16" ht="6" customHeight="1" thickBot="1" x14ac:dyDescent="0.3"/>
    <row r="21" spans="10:16" ht="15" customHeight="1" x14ac:dyDescent="0.25">
      <c r="J21" s="12"/>
      <c r="K21" s="261" t="s">
        <v>198</v>
      </c>
      <c r="L21" s="262"/>
      <c r="M21" s="265"/>
      <c r="N21" s="266" t="s">
        <v>199</v>
      </c>
      <c r="O21" s="262"/>
      <c r="P21" s="264"/>
    </row>
    <row r="22" spans="10:16" ht="38.25" x14ac:dyDescent="0.25">
      <c r="J22" s="13"/>
      <c r="K22" s="18" t="str">
        <f>+K7</f>
        <v>Precio mensual 2025</v>
      </c>
      <c r="L22" s="18" t="str">
        <f t="shared" ref="L22:P22" si="1">+L7</f>
        <v>Precio mensual 2026</v>
      </c>
      <c r="M22" s="10" t="str">
        <f t="shared" si="1"/>
        <v>Variación último año</v>
      </c>
      <c r="N22" s="209" t="str">
        <f t="shared" si="1"/>
        <v>Precio mensual 2025</v>
      </c>
      <c r="O22" s="18" t="str">
        <f t="shared" si="1"/>
        <v>Precio mensual 2026</v>
      </c>
      <c r="P22" s="11" t="str">
        <f t="shared" si="1"/>
        <v>Variación último año</v>
      </c>
    </row>
    <row r="23" spans="10:16" ht="12.95" customHeight="1" x14ac:dyDescent="0.25">
      <c r="J23" s="19" t="str">
        <f>+J8</f>
        <v>Ene</v>
      </c>
      <c r="K23" s="175">
        <f>+IF('Precio Vino de Traslado'!K41="","",'Precio Vino de Traslado'!K41)</f>
        <v>33193.710431160929</v>
      </c>
      <c r="L23" s="175">
        <f>+IF('Precio Vino de Traslado'!L41="","",'Precio Vino de Traslado'!L41)</f>
        <v>39787.595069852228</v>
      </c>
      <c r="M23" s="21">
        <f>+IF('Precio Vino de Traslado'!M41="","",'Precio Vino de Traslado'!M41)</f>
        <v>0.19864861604929906</v>
      </c>
      <c r="N23" s="175">
        <f>+IF('Precio Vino de Traslado'!K109="","",'Precio Vino de Traslado'!K109)</f>
        <v>36984.624533328228</v>
      </c>
      <c r="O23" s="175">
        <f>+IF('Precio Vino de Traslado'!L109="","",'Precio Vino de Traslado'!L109)</f>
        <v>36984.624533328228</v>
      </c>
      <c r="P23" s="22">
        <f>+IF('Precio Vino de Traslado'!M109="","",'Precio Vino de Traslado'!M109)</f>
        <v>0</v>
      </c>
    </row>
    <row r="24" spans="10:16" ht="12.95" customHeight="1" x14ac:dyDescent="0.25">
      <c r="J24" s="19" t="str">
        <f t="shared" ref="J24:J34" si="2">+J9</f>
        <v>Feb</v>
      </c>
      <c r="K24" s="175">
        <f>+IF('Precio Vino de Traslado'!K42="","",'Precio Vino de Traslado'!K42)</f>
        <v>33399.326875922205</v>
      </c>
      <c r="L24" s="175">
        <f>+IF('Precio Vino de Traslado'!L42="","",'Precio Vino de Traslado'!L42)</f>
        <v>14296.981322030411</v>
      </c>
      <c r="M24" s="21">
        <f>+IF('Precio Vino de Traslado'!M42="","",'Precio Vino de Traslado'!M42)</f>
        <v>-0.57193804009453864</v>
      </c>
      <c r="N24" s="175">
        <f>+IF('Precio Vino de Traslado'!K110="","",'Precio Vino de Traslado'!K110)</f>
        <v>33434.743071916826</v>
      </c>
      <c r="O24" s="175">
        <f>+IF('Precio Vino de Traslado'!L110="","",'Precio Vino de Traslado'!L110)</f>
        <v>42205.288612737902</v>
      </c>
      <c r="P24" s="22">
        <f>+IF('Precio Vino de Traslado'!M110="","",'Precio Vino de Traslado'!M110)</f>
        <v>0.26231831726524635</v>
      </c>
    </row>
    <row r="25" spans="10:16" ht="12.95" customHeight="1" x14ac:dyDescent="0.25">
      <c r="J25" s="19" t="str">
        <f t="shared" si="2"/>
        <v>Mar</v>
      </c>
      <c r="K25" s="175">
        <f>+IF('Precio Vino de Traslado'!K43="","",'Precio Vino de Traslado'!K43)</f>
        <v>31929.242370356871</v>
      </c>
      <c r="L25" s="175">
        <f>+IF('Precio Vino de Traslado'!L43="","",'Precio Vino de Traslado'!L43)</f>
        <v>9133.7414058823215</v>
      </c>
      <c r="M25" s="21">
        <f>+IF('Precio Vino de Traslado'!M43="","",'Precio Vino de Traslado'!M43)</f>
        <v>-0.71393804776394898</v>
      </c>
      <c r="N25" s="175">
        <f>+IF('Precio Vino de Traslado'!K111="","",'Precio Vino de Traslado'!K111)</f>
        <v>32792.603792838352</v>
      </c>
      <c r="O25" s="175">
        <f>+IF('Precio Vino de Traslado'!L111="","",'Precio Vino de Traslado'!L111)</f>
        <v>25238.783538580105</v>
      </c>
      <c r="P25" s="22">
        <f>+IF('Precio Vino de Traslado'!M111="","",'Precio Vino de Traslado'!M111)</f>
        <v>-0.23035134086875841</v>
      </c>
    </row>
    <row r="26" spans="10:16" ht="12.95" customHeight="1" x14ac:dyDescent="0.25">
      <c r="J26" s="19" t="str">
        <f t="shared" si="2"/>
        <v>Abr</v>
      </c>
      <c r="K26" s="175">
        <f>+IF('Precio Vino de Traslado'!K44="","",'Precio Vino de Traslado'!K44)</f>
        <v>28209.825123817507</v>
      </c>
      <c r="L26" s="175">
        <f>+IF('Precio Vino de Traslado'!L44="","",'Precio Vino de Traslado'!L44)</f>
        <v>26387.067341721508</v>
      </c>
      <c r="M26" s="21">
        <f>+IF('Precio Vino de Traslado'!M44="","",'Precio Vino de Traslado'!M44)</f>
        <v>-6.4614288606739678E-2</v>
      </c>
      <c r="N26" s="175">
        <f>+IF('Precio Vino de Traslado'!K112="","",'Precio Vino de Traslado'!K112)</f>
        <v>35820.056817145494</v>
      </c>
      <c r="O26" s="175">
        <f>+IF('Precio Vino de Traslado'!L112="","",'Precio Vino de Traslado'!L112)</f>
        <v>29683.831656884842</v>
      </c>
      <c r="P26" s="22">
        <f>+IF('Precio Vino de Traslado'!M112="","",'Precio Vino de Traslado'!M112)</f>
        <v>-0.17130696334695672</v>
      </c>
    </row>
    <row r="27" spans="10:16" ht="12.95" customHeight="1" x14ac:dyDescent="0.25">
      <c r="J27" s="19" t="str">
        <f t="shared" si="2"/>
        <v>May</v>
      </c>
      <c r="K27" s="175">
        <f>+IF('Precio Vino de Traslado'!K45="","",'Precio Vino de Traslado'!K45)</f>
        <v>28209.825123817507</v>
      </c>
      <c r="L27" s="175" t="str">
        <f>+IF('Precio Vino de Traslado'!L45="","",'Precio Vino de Traslado'!L45)</f>
        <v/>
      </c>
      <c r="M27" s="21" t="str">
        <f>+IF('Precio Vino de Traslado'!M45="","",'Precio Vino de Traslado'!M45)</f>
        <v/>
      </c>
      <c r="N27" s="175">
        <f>+IF('Precio Vino de Traslado'!K113="","",'Precio Vino de Traslado'!K113)</f>
        <v>42270.226771494024</v>
      </c>
      <c r="O27" s="175" t="str">
        <f>+IF('Precio Vino de Traslado'!L113="","",'Precio Vino de Traslado'!L113)</f>
        <v/>
      </c>
      <c r="P27" s="22" t="str">
        <f>+IF('Precio Vino de Traslado'!M113="","",'Precio Vino de Traslado'!M113)</f>
        <v/>
      </c>
    </row>
    <row r="28" spans="10:16" ht="12.95" customHeight="1" x14ac:dyDescent="0.25">
      <c r="J28" s="19" t="str">
        <f t="shared" si="2"/>
        <v>Jun</v>
      </c>
      <c r="K28" s="175">
        <f>+IF('Precio Vino de Traslado'!K46="","",'Precio Vino de Traslado'!K46)</f>
        <v>30651.434620147596</v>
      </c>
      <c r="L28" s="175" t="str">
        <f>+IF('Precio Vino de Traslado'!L46="","",'Precio Vino de Traslado'!L46)</f>
        <v/>
      </c>
      <c r="M28" s="21" t="str">
        <f>+IF('Precio Vino de Traslado'!M46="","",'Precio Vino de Traslado'!M46)</f>
        <v/>
      </c>
      <c r="N28" s="175">
        <f>+IF('Precio Vino de Traslado'!K114="","",'Precio Vino de Traslado'!K114)</f>
        <v>32594.084076675441</v>
      </c>
      <c r="O28" s="175" t="str">
        <f>+IF('Precio Vino de Traslado'!L114="","",'Precio Vino de Traslado'!L114)</f>
        <v/>
      </c>
      <c r="P28" s="22" t="str">
        <f>+IF('Precio Vino de Traslado'!M114="","",'Precio Vino de Traslado'!M114)</f>
        <v/>
      </c>
    </row>
    <row r="29" spans="10:16" ht="12.95" customHeight="1" x14ac:dyDescent="0.25">
      <c r="J29" s="19" t="str">
        <f t="shared" si="2"/>
        <v>Jul</v>
      </c>
      <c r="K29" s="175">
        <f>+IF('Precio Vino de Traslado'!K47="","",'Precio Vino de Traslado'!K47)</f>
        <v>21778.967797517125</v>
      </c>
      <c r="L29" s="175" t="str">
        <f>+IF('Precio Vino de Traslado'!L47="","",'Precio Vino de Traslado'!L47)</f>
        <v/>
      </c>
      <c r="M29" s="21" t="str">
        <f>+IF('Precio Vino de Traslado'!M47="","",'Precio Vino de Traslado'!M47)</f>
        <v/>
      </c>
      <c r="N29" s="175">
        <f>+IF('Precio Vino de Traslado'!K115="","",'Precio Vino de Traslado'!K115)</f>
        <v>30624.88610236454</v>
      </c>
      <c r="O29" s="175" t="str">
        <f>+IF('Precio Vino de Traslado'!L115="","",'Precio Vino de Traslado'!L115)</f>
        <v/>
      </c>
      <c r="P29" s="22" t="str">
        <f>+IF('Precio Vino de Traslado'!M115="","",'Precio Vino de Traslado'!M115)</f>
        <v/>
      </c>
    </row>
    <row r="30" spans="10:16" ht="12.95" customHeight="1" x14ac:dyDescent="0.25">
      <c r="J30" s="19" t="str">
        <f t="shared" si="2"/>
        <v>Ago</v>
      </c>
      <c r="K30" s="175">
        <f>+IF('Precio Vino de Traslado'!K48="","",'Precio Vino de Traslado'!K48)</f>
        <v>21406.28</v>
      </c>
      <c r="L30" s="175" t="str">
        <f>+IF('Precio Vino de Traslado'!L48="","",'Precio Vino de Traslado'!L48)</f>
        <v/>
      </c>
      <c r="M30" s="21" t="str">
        <f>+IF('Precio Vino de Traslado'!M48="","",'Precio Vino de Traslado'!M48)</f>
        <v/>
      </c>
      <c r="N30" s="175">
        <f>+IF('Precio Vino de Traslado'!K116="","",'Precio Vino de Traslado'!K116)</f>
        <v>22749.83</v>
      </c>
      <c r="O30" s="175" t="str">
        <f>+IF('Precio Vino de Traslado'!L116="","",'Precio Vino de Traslado'!L116)</f>
        <v/>
      </c>
      <c r="P30" s="22" t="str">
        <f>+IF('Precio Vino de Traslado'!M116="","",'Precio Vino de Traslado'!M116)</f>
        <v/>
      </c>
    </row>
    <row r="31" spans="10:16" ht="12.95" customHeight="1" x14ac:dyDescent="0.25">
      <c r="J31" s="19" t="str">
        <f t="shared" si="2"/>
        <v>Sep</v>
      </c>
      <c r="K31" s="175">
        <f>+IF('Precio Vino de Traslado'!K49="","",'Precio Vino de Traslado'!K49)</f>
        <v>20719.863684530996</v>
      </c>
      <c r="L31" s="175" t="str">
        <f>+IF('Precio Vino de Traslado'!L49="","",'Precio Vino de Traslado'!L49)</f>
        <v/>
      </c>
      <c r="M31" s="21" t="str">
        <f>+IF('Precio Vino de Traslado'!M49="","",'Precio Vino de Traslado'!M49)</f>
        <v/>
      </c>
      <c r="N31" s="175">
        <f>+IF('Precio Vino de Traslado'!K117="","",'Precio Vino de Traslado'!K117)</f>
        <v>37725.939127733982</v>
      </c>
      <c r="O31" s="175" t="str">
        <f>+IF('Precio Vino de Traslado'!L117="","",'Precio Vino de Traslado'!L117)</f>
        <v/>
      </c>
      <c r="P31" s="22" t="str">
        <f>+IF('Precio Vino de Traslado'!M117="","",'Precio Vino de Traslado'!M117)</f>
        <v/>
      </c>
    </row>
    <row r="32" spans="10:16" ht="12.95" customHeight="1" x14ac:dyDescent="0.25">
      <c r="J32" s="19" t="str">
        <f t="shared" si="2"/>
        <v>Oct</v>
      </c>
      <c r="K32" s="175">
        <f>+IF('Precio Vino de Traslado'!K50="","",'Precio Vino de Traslado'!K50)</f>
        <v>22389.091358999995</v>
      </c>
      <c r="L32" s="175" t="str">
        <f>+IF('Precio Vino de Traslado'!L50="","",'Precio Vino de Traslado'!L50)</f>
        <v/>
      </c>
      <c r="M32" s="21" t="str">
        <f>+IF('Precio Vino de Traslado'!M50="","",'Precio Vino de Traslado'!M50)</f>
        <v/>
      </c>
      <c r="N32" s="175">
        <f>+IF('Precio Vino de Traslado'!K118="","",'Precio Vino de Traslado'!K118)</f>
        <v>26716.036649999991</v>
      </c>
      <c r="O32" s="175" t="str">
        <f>+IF('Precio Vino de Traslado'!L118="","",'Precio Vino de Traslado'!L118)</f>
        <v/>
      </c>
      <c r="P32" s="22" t="str">
        <f>+IF('Precio Vino de Traslado'!M118="","",'Precio Vino de Traslado'!M118)</f>
        <v/>
      </c>
    </row>
    <row r="33" spans="10:16" ht="12.95" customHeight="1" x14ac:dyDescent="0.25">
      <c r="J33" s="19" t="str">
        <f t="shared" si="2"/>
        <v>Nov</v>
      </c>
      <c r="K33" s="175">
        <f>+IF('Precio Vino de Traslado'!K51="","",'Precio Vino de Traslado'!K51)</f>
        <v>23264.904439999998</v>
      </c>
      <c r="L33" s="175" t="str">
        <f>+IF('Precio Vino de Traslado'!L51="","",'Precio Vino de Traslado'!L51)</f>
        <v/>
      </c>
      <c r="M33" s="21" t="str">
        <f>+IF('Precio Vino de Traslado'!M51="","",'Precio Vino de Traslado'!M51)</f>
        <v/>
      </c>
      <c r="N33" s="175">
        <f>+IF('Precio Vino de Traslado'!K119="","",'Precio Vino de Traslado'!K119)</f>
        <v>34807.185639999996</v>
      </c>
      <c r="O33" s="175" t="str">
        <f>+IF('Precio Vino de Traslado'!L119="","",'Precio Vino de Traslado'!L119)</f>
        <v/>
      </c>
      <c r="P33" s="22" t="str">
        <f>+IF('Precio Vino de Traslado'!M119="","",'Precio Vino de Traslado'!M119)</f>
        <v/>
      </c>
    </row>
    <row r="34" spans="10:16" ht="12.95" customHeight="1" thickBot="1" x14ac:dyDescent="0.3">
      <c r="J34" s="23" t="str">
        <f t="shared" si="2"/>
        <v>Dic</v>
      </c>
      <c r="K34" s="185">
        <f>+IF('Precio Vino de Traslado'!K52="","",'Precio Vino de Traslado'!K52)</f>
        <v>0</v>
      </c>
      <c r="L34" s="185" t="str">
        <f>+IF('Precio Vino de Traslado'!L52="","",'Precio Vino de Traslado'!L52)</f>
        <v/>
      </c>
      <c r="M34" s="25" t="str">
        <f>+IF('Precio Vino de Traslado'!M52="","",'Precio Vino de Traslado'!M52)</f>
        <v/>
      </c>
      <c r="N34" s="185">
        <f>+IF('Precio Vino de Traslado'!K120="","",'Precio Vino de Traslado'!K120)</f>
        <v>30624.79</v>
      </c>
      <c r="O34" s="185" t="str">
        <f>+IF('Precio Vino de Traslado'!L120="","",'Precio Vino de Traslado'!L120)</f>
        <v/>
      </c>
      <c r="P34" s="29" t="str">
        <f>+IF('Precio Vino de Traslado'!M120="","",'Precio Vino de Traslado'!M120)</f>
        <v/>
      </c>
    </row>
    <row r="35" spans="10:16" ht="6" customHeight="1" thickBot="1" x14ac:dyDescent="0.3"/>
    <row r="36" spans="10:16" ht="15" customHeight="1" x14ac:dyDescent="0.25">
      <c r="J36" s="12"/>
      <c r="K36" s="261" t="s">
        <v>200</v>
      </c>
      <c r="L36" s="262"/>
      <c r="M36" s="265"/>
      <c r="N36" s="266" t="s">
        <v>201</v>
      </c>
      <c r="O36" s="262"/>
      <c r="P36" s="264"/>
    </row>
    <row r="37" spans="10:16" ht="38.25" x14ac:dyDescent="0.25">
      <c r="J37" s="13"/>
      <c r="K37" s="208" t="str">
        <f>+K22</f>
        <v>Precio mensual 2025</v>
      </c>
      <c r="L37" s="18" t="str">
        <f t="shared" ref="L37:P37" si="3">+L22</f>
        <v>Precio mensual 2026</v>
      </c>
      <c r="M37" s="10" t="str">
        <f t="shared" si="3"/>
        <v>Variación último año</v>
      </c>
      <c r="N37" s="209" t="str">
        <f t="shared" si="3"/>
        <v>Precio mensual 2025</v>
      </c>
      <c r="O37" s="18" t="str">
        <f t="shared" si="3"/>
        <v>Precio mensual 2026</v>
      </c>
      <c r="P37" s="11" t="str">
        <f t="shared" si="3"/>
        <v>Variación último año</v>
      </c>
    </row>
    <row r="38" spans="10:16" ht="12.95" customHeight="1" x14ac:dyDescent="0.25">
      <c r="J38" s="19" t="str">
        <f>+J23</f>
        <v>Ene</v>
      </c>
      <c r="K38" s="175">
        <f>+IF('Precio Vino de Traslado'!K24="","",'Precio Vino de Traslado'!K24)</f>
        <v>40557.592813990166</v>
      </c>
      <c r="L38" s="175">
        <f>+IF('Precio Vino de Traslado'!L24="","",'Precio Vino de Traslado'!L24)</f>
        <v>11514.314868804666</v>
      </c>
      <c r="M38" s="21">
        <f>+IF('Precio Vino de Traslado'!M24="","",'Precio Vino de Traslado'!M24)</f>
        <v>-0.71609964818146565</v>
      </c>
      <c r="N38" s="175">
        <f>+IF('Precio Vino de Traslado'!K92="","",'Precio Vino de Traslado'!K92)</f>
        <v>42567.137237771145</v>
      </c>
      <c r="O38" s="175">
        <f>+IF('Precio Vino de Traslado'!L92="","",'Precio Vino de Traslado'!L92)</f>
        <v>42567.137237771145</v>
      </c>
      <c r="P38" s="22">
        <f>+IF('Precio Vino de Traslado'!M92="","",'Precio Vino de Traslado'!M92)</f>
        <v>0</v>
      </c>
    </row>
    <row r="39" spans="10:16" ht="12.95" customHeight="1" x14ac:dyDescent="0.25">
      <c r="J39" s="19" t="str">
        <f t="shared" ref="J39:J49" si="4">+J24</f>
        <v>Feb</v>
      </c>
      <c r="K39" s="175">
        <f>+IF('Precio Vino de Traslado'!K25="","",'Precio Vino de Traslado'!K25)</f>
        <v>40928.522576975061</v>
      </c>
      <c r="L39" s="175">
        <f>+IF('Precio Vino de Traslado'!L25="","",'Precio Vino de Traslado'!L25)</f>
        <v>14937.625195850937</v>
      </c>
      <c r="M39" s="21">
        <f>+IF('Precio Vino de Traslado'!M25="","",'Precio Vino de Traslado'!M25)</f>
        <v>-0.63503140950769832</v>
      </c>
      <c r="N39" s="175">
        <f>+IF('Precio Vino de Traslado'!K93="","",'Precio Vino de Traslado'!K93)</f>
        <v>45999.962924576481</v>
      </c>
      <c r="O39" s="175">
        <f>+IF('Precio Vino de Traslado'!L93="","",'Precio Vino de Traslado'!L93)</f>
        <v>26524.435680144616</v>
      </c>
      <c r="P39" s="22">
        <f>+IF('Precio Vino de Traslado'!M93="","",'Precio Vino de Traslado'!M93)</f>
        <v>-0.42338136829294359</v>
      </c>
    </row>
    <row r="40" spans="10:16" ht="12.95" customHeight="1" x14ac:dyDescent="0.25">
      <c r="J40" s="19" t="str">
        <f t="shared" si="4"/>
        <v>Mar</v>
      </c>
      <c r="K40" s="175">
        <f>+IF('Precio Vino de Traslado'!K26="","",'Precio Vino de Traslado'!K26)</f>
        <v>32152.170475064388</v>
      </c>
      <c r="L40" s="175">
        <f>+IF('Precio Vino de Traslado'!L26="","",'Precio Vino de Traslado'!L26)</f>
        <v>16291.005107721548</v>
      </c>
      <c r="M40" s="21">
        <f>+IF('Precio Vino de Traslado'!M26="","",'Precio Vino de Traslado'!M26)</f>
        <v>-0.49331554084797991</v>
      </c>
      <c r="N40" s="175">
        <f>+IF('Precio Vino de Traslado'!K94="","",'Precio Vino de Traslado'!K94)</f>
        <v>34709.318449882478</v>
      </c>
      <c r="O40" s="175">
        <f>+IF('Precio Vino de Traslado'!L94="","",'Precio Vino de Traslado'!L94)</f>
        <v>26487.850077058731</v>
      </c>
      <c r="P40" s="22">
        <f>+IF('Precio Vino de Traslado'!M94="","",'Precio Vino de Traslado'!M94)</f>
        <v>-0.23686631544479619</v>
      </c>
    </row>
    <row r="41" spans="10:16" ht="12.95" customHeight="1" x14ac:dyDescent="0.25">
      <c r="J41" s="19" t="str">
        <f t="shared" si="4"/>
        <v>Abr</v>
      </c>
      <c r="K41" s="175">
        <f>+IF('Precio Vino de Traslado'!K27="","",'Precio Vino de Traslado'!K27)</f>
        <v>32624.218087633293</v>
      </c>
      <c r="L41" s="175">
        <f>+IF('Precio Vino de Traslado'!L27="","",'Precio Vino de Traslado'!L27)</f>
        <v>0</v>
      </c>
      <c r="M41" s="21">
        <f>+IF('Precio Vino de Traslado'!M27="","",'Precio Vino de Traslado'!M27)</f>
        <v>-1</v>
      </c>
      <c r="N41" s="175">
        <f>+IF('Precio Vino de Traslado'!K95="","",'Precio Vino de Traslado'!K95)</f>
        <v>35820.056817145494</v>
      </c>
      <c r="O41" s="175">
        <f>+IF('Precio Vino de Traslado'!L95="","",'Precio Vino de Traslado'!L95)</f>
        <v>23650.514735067685</v>
      </c>
      <c r="P41" s="22">
        <f>+IF('Precio Vino de Traslado'!M95="","",'Precio Vino de Traslado'!M95)</f>
        <v>-0.33974100443784838</v>
      </c>
    </row>
    <row r="42" spans="10:16" ht="12.95" customHeight="1" x14ac:dyDescent="0.25">
      <c r="J42" s="19" t="str">
        <f t="shared" si="4"/>
        <v>May</v>
      </c>
      <c r="K42" s="175">
        <f>+IF('Precio Vino de Traslado'!K28="","",'Precio Vino de Traslado'!K28)</f>
        <v>32624.218087633293</v>
      </c>
      <c r="L42" s="175" t="str">
        <f>+IF('Precio Vino de Traslado'!L28="","",'Precio Vino de Traslado'!L28)</f>
        <v/>
      </c>
      <c r="M42" s="21" t="str">
        <f>+IF('Precio Vino de Traslado'!M28="","",'Precio Vino de Traslado'!M28)</f>
        <v/>
      </c>
      <c r="N42" s="175">
        <f>+IF('Precio Vino de Traslado'!K96="","",'Precio Vino de Traslado'!K96)</f>
        <v>42270.226771494024</v>
      </c>
      <c r="O42" s="175" t="str">
        <f>+IF('Precio Vino de Traslado'!L96="","",'Precio Vino de Traslado'!L96)</f>
        <v/>
      </c>
      <c r="P42" s="22" t="str">
        <f>+IF('Precio Vino de Traslado'!M96="","",'Precio Vino de Traslado'!M96)</f>
        <v/>
      </c>
    </row>
    <row r="43" spans="10:16" ht="12.95" customHeight="1" x14ac:dyDescent="0.25">
      <c r="J43" s="19" t="str">
        <f t="shared" si="4"/>
        <v>Jun</v>
      </c>
      <c r="K43" s="175">
        <f>+IF('Precio Vino de Traslado'!K29="","",'Precio Vino de Traslado'!K29)</f>
        <v>32694.941304596425</v>
      </c>
      <c r="L43" s="175" t="str">
        <f>+IF('Precio Vino de Traslado'!L29="","",'Precio Vino de Traslado'!L29)</f>
        <v/>
      </c>
      <c r="M43" s="21" t="str">
        <f>+IF('Precio Vino de Traslado'!M29="","",'Precio Vino de Traslado'!M29)</f>
        <v/>
      </c>
      <c r="N43" s="175">
        <f>+IF('Precio Vino de Traslado'!K97="","",'Precio Vino de Traslado'!K97)</f>
        <v>33353.674245351278</v>
      </c>
      <c r="O43" s="175" t="str">
        <f>+IF('Precio Vino de Traslado'!L97="","",'Precio Vino de Traslado'!L97)</f>
        <v/>
      </c>
      <c r="P43" s="22" t="str">
        <f>+IF('Precio Vino de Traslado'!M97="","",'Precio Vino de Traslado'!M97)</f>
        <v/>
      </c>
    </row>
    <row r="44" spans="10:16" ht="12.95" customHeight="1" x14ac:dyDescent="0.25">
      <c r="J44" s="19" t="str">
        <f t="shared" si="4"/>
        <v>Jul</v>
      </c>
      <c r="K44" s="175">
        <f>+IF('Precio Vino de Traslado'!K30="","",'Precio Vino de Traslado'!K30)</f>
        <v>16822.239001573489</v>
      </c>
      <c r="L44" s="175" t="str">
        <f>+IF('Precio Vino de Traslado'!L30="","",'Precio Vino de Traslado'!L30)</f>
        <v/>
      </c>
      <c r="M44" s="21" t="str">
        <f>+IF('Precio Vino de Traslado'!M30="","",'Precio Vino de Traslado'!M30)</f>
        <v/>
      </c>
      <c r="N44" s="175">
        <f>+IF('Precio Vino de Traslado'!K98="","",'Precio Vino de Traslado'!K98)</f>
        <v>32265.110479147959</v>
      </c>
      <c r="O44" s="175" t="str">
        <f>+IF('Precio Vino de Traslado'!L98="","",'Precio Vino de Traslado'!L98)</f>
        <v/>
      </c>
      <c r="P44" s="22" t="str">
        <f>+IF('Precio Vino de Traslado'!M98="","",'Precio Vino de Traslado'!M98)</f>
        <v/>
      </c>
    </row>
    <row r="45" spans="10:16" ht="12.95" customHeight="1" x14ac:dyDescent="0.25">
      <c r="J45" s="19" t="str">
        <f t="shared" si="4"/>
        <v>Ago</v>
      </c>
      <c r="K45" s="175">
        <f>+IF('Precio Vino de Traslado'!K31="","",'Precio Vino de Traslado'!K31)</f>
        <v>18664.86</v>
      </c>
      <c r="L45" s="175" t="str">
        <f>+IF('Precio Vino de Traslado'!L31="","",'Precio Vino de Traslado'!L31)</f>
        <v/>
      </c>
      <c r="M45" s="21" t="str">
        <f>+IF('Precio Vino de Traslado'!M31="","",'Precio Vino de Traslado'!M31)</f>
        <v/>
      </c>
      <c r="N45" s="175">
        <f>+IF('Precio Vino de Traslado'!K99="","",'Precio Vino de Traslado'!K99)</f>
        <v>33206.550000000003</v>
      </c>
      <c r="O45" s="175" t="str">
        <f>+IF('Precio Vino de Traslado'!L99="","",'Precio Vino de Traslado'!L99)</f>
        <v/>
      </c>
      <c r="P45" s="22" t="str">
        <f>+IF('Precio Vino de Traslado'!M99="","",'Precio Vino de Traslado'!M99)</f>
        <v/>
      </c>
    </row>
    <row r="46" spans="10:16" ht="12.95" customHeight="1" x14ac:dyDescent="0.25">
      <c r="J46" s="19" t="str">
        <f t="shared" si="4"/>
        <v>Sep</v>
      </c>
      <c r="K46" s="175">
        <f>+IF('Precio Vino de Traslado'!K32="","",'Precio Vino de Traslado'!K32)</f>
        <v>19892.473039823995</v>
      </c>
      <c r="L46" s="175" t="str">
        <f>+IF('Precio Vino de Traslado'!L32="","",'Precio Vino de Traslado'!L32)</f>
        <v/>
      </c>
      <c r="M46" s="21" t="str">
        <f>+IF('Precio Vino de Traslado'!M32="","",'Precio Vino de Traslado'!M32)</f>
        <v/>
      </c>
      <c r="N46" s="175">
        <f>+IF('Precio Vino de Traslado'!K100="","",'Precio Vino de Traslado'!K100)</f>
        <v>38911.010197322998</v>
      </c>
      <c r="O46" s="175" t="str">
        <f>+IF('Precio Vino de Traslado'!L100="","",'Precio Vino de Traslado'!L100)</f>
        <v/>
      </c>
      <c r="P46" s="22" t="str">
        <f>+IF('Precio Vino de Traslado'!M100="","",'Precio Vino de Traslado'!M100)</f>
        <v/>
      </c>
    </row>
    <row r="47" spans="10:16" ht="12.95" customHeight="1" x14ac:dyDescent="0.25">
      <c r="J47" s="19" t="str">
        <f t="shared" si="4"/>
        <v>Oct</v>
      </c>
      <c r="K47" s="175">
        <f>+IF('Precio Vino de Traslado'!K33="","",'Precio Vino de Traslado'!K33)</f>
        <v>42147.999999999993</v>
      </c>
      <c r="L47" s="175" t="str">
        <f>+IF('Precio Vino de Traslado'!L33="","",'Precio Vino de Traslado'!L33)</f>
        <v/>
      </c>
      <c r="M47" s="21" t="str">
        <f>+IF('Precio Vino de Traslado'!M33="","",'Precio Vino de Traslado'!M33)</f>
        <v/>
      </c>
      <c r="N47" s="175">
        <f>+IF('Precio Vino de Traslado'!K101="","",'Precio Vino de Traslado'!K101)</f>
        <v>31426.191556999991</v>
      </c>
      <c r="O47" s="175" t="str">
        <f>+IF('Precio Vino de Traslado'!L101="","",'Precio Vino de Traslado'!L101)</f>
        <v/>
      </c>
      <c r="P47" s="22" t="str">
        <f>+IF('Precio Vino de Traslado'!M101="","",'Precio Vino de Traslado'!M101)</f>
        <v/>
      </c>
    </row>
    <row r="48" spans="10:16" ht="12.95" customHeight="1" x14ac:dyDescent="0.25">
      <c r="J48" s="19" t="str">
        <f t="shared" si="4"/>
        <v>Nov</v>
      </c>
      <c r="K48" s="175">
        <f>+IF('Precio Vino de Traslado'!K34="","",'Precio Vino de Traslado'!K34)</f>
        <v>32825.849279999995</v>
      </c>
      <c r="L48" s="175" t="str">
        <f>+IF('Precio Vino de Traslado'!L34="","",'Precio Vino de Traslado'!L34)</f>
        <v/>
      </c>
      <c r="M48" s="21" t="str">
        <f>+IF('Precio Vino de Traslado'!M34="","",'Precio Vino de Traslado'!M34)</f>
        <v/>
      </c>
      <c r="N48" s="175">
        <f>+IF('Precio Vino de Traslado'!K102="","",'Precio Vino de Traslado'!K102)</f>
        <v>34628.323919999995</v>
      </c>
      <c r="O48" s="175" t="str">
        <f>+IF('Precio Vino de Traslado'!L102="","",'Precio Vino de Traslado'!L102)</f>
        <v/>
      </c>
      <c r="P48" s="22" t="str">
        <f>+IF('Precio Vino de Traslado'!M102="","",'Precio Vino de Traslado'!M102)</f>
        <v/>
      </c>
    </row>
    <row r="49" spans="10:16" ht="12.95" customHeight="1" thickBot="1" x14ac:dyDescent="0.3">
      <c r="J49" s="23" t="str">
        <f t="shared" si="4"/>
        <v>Dic</v>
      </c>
      <c r="K49" s="185">
        <f>+IF('Precio Vino de Traslado'!K35="","",'Precio Vino de Traslado'!K35)</f>
        <v>14166.15</v>
      </c>
      <c r="L49" s="185" t="str">
        <f>+IF('Precio Vino de Traslado'!L35="","",'Precio Vino de Traslado'!L35)</f>
        <v/>
      </c>
      <c r="M49" s="25" t="str">
        <f>+IF('Precio Vino de Traslado'!M35="","",'Precio Vino de Traslado'!M35)</f>
        <v/>
      </c>
      <c r="N49" s="185">
        <f>+IF('Precio Vino de Traslado'!K103="","",'Precio Vino de Traslado'!K103)</f>
        <v>0</v>
      </c>
      <c r="O49" s="185" t="str">
        <f>+IF('Precio Vino de Traslado'!L103="","",'Precio Vino de Traslado'!L103)</f>
        <v/>
      </c>
      <c r="P49" s="29" t="str">
        <f>+IF('Precio Vino de Traslado'!M103="","",'Precio Vino de Traslado'!M103)</f>
        <v/>
      </c>
    </row>
    <row r="50" spans="10:16" ht="6" customHeight="1" thickBot="1" x14ac:dyDescent="0.3"/>
    <row r="51" spans="10:16" ht="15" customHeight="1" x14ac:dyDescent="0.25">
      <c r="J51" s="12"/>
      <c r="K51" s="261" t="s">
        <v>202</v>
      </c>
      <c r="L51" s="262"/>
      <c r="M51" s="265"/>
      <c r="N51" s="266" t="s">
        <v>203</v>
      </c>
      <c r="O51" s="262"/>
      <c r="P51" s="264"/>
    </row>
    <row r="52" spans="10:16" ht="38.25" x14ac:dyDescent="0.25">
      <c r="J52" s="13"/>
      <c r="K52" s="208" t="str">
        <f>+K37</f>
        <v>Precio mensual 2025</v>
      </c>
      <c r="L52" s="18" t="str">
        <f t="shared" ref="L52:P52" si="5">+L37</f>
        <v>Precio mensual 2026</v>
      </c>
      <c r="M52" s="10" t="str">
        <f t="shared" si="5"/>
        <v>Variación último año</v>
      </c>
      <c r="N52" s="209" t="str">
        <f t="shared" si="5"/>
        <v>Precio mensual 2025</v>
      </c>
      <c r="O52" s="18" t="str">
        <f t="shared" si="5"/>
        <v>Precio mensual 2026</v>
      </c>
      <c r="P52" s="11" t="str">
        <f t="shared" si="5"/>
        <v>Variación último año</v>
      </c>
    </row>
    <row r="53" spans="10:16" ht="12.95" customHeight="1" x14ac:dyDescent="0.25">
      <c r="J53" s="19" t="str">
        <f>+J38</f>
        <v>Ene</v>
      </c>
      <c r="K53" s="175">
        <f>+IF('Precio Vino de Traslado'!K58="","",'Precio Vino de Traslado'!K58)</f>
        <v>39787.595069852228</v>
      </c>
      <c r="L53" s="175">
        <f>+IF('Precio Vino de Traslado'!L58="","",'Precio Vino de Traslado'!L58)</f>
        <v>21260.136054421771</v>
      </c>
      <c r="M53" s="21">
        <f>+IF('Precio Vino de Traslado'!M58="","",'Precio Vino de Traslado'!M58)</f>
        <v>-0.46565918304192866</v>
      </c>
      <c r="N53" s="175">
        <f>+IF('Precio Vino de Traslado'!K126="","",'Precio Vino de Traslado'!K126)</f>
        <v>51415.027248951788</v>
      </c>
      <c r="O53" s="175">
        <f>+IF('Precio Vino de Traslado'!L126="","",'Precio Vino de Traslado'!L126)</f>
        <v>33169.057337220605</v>
      </c>
      <c r="P53" s="22">
        <f>+IF('Precio Vino de Traslado'!M126="","",'Precio Vino de Traslado'!M126)</f>
        <v>-0.35487620814405318</v>
      </c>
    </row>
    <row r="54" spans="10:16" ht="12.95" customHeight="1" x14ac:dyDescent="0.25">
      <c r="J54" s="19" t="str">
        <f t="shared" ref="J54:J64" si="6">+J39</f>
        <v>Feb</v>
      </c>
      <c r="K54" s="175">
        <f>+IF('Precio Vino de Traslado'!K59="","",'Precio Vino de Traslado'!K59)</f>
        <v>39867.537597180388</v>
      </c>
      <c r="L54" s="175">
        <f>+IF('Precio Vino de Traslado'!L59="","",'Precio Vino de Traslado'!L59)</f>
        <v>12744.831376948949</v>
      </c>
      <c r="M54" s="21">
        <f>+IF('Precio Vino de Traslado'!M59="","",'Precio Vino de Traslado'!M59)</f>
        <v>-0.68032057796691414</v>
      </c>
      <c r="N54" s="175">
        <f>+IF('Precio Vino de Traslado'!K127="","",'Precio Vino de Traslado'!K127)</f>
        <v>52425.618715177319</v>
      </c>
      <c r="O54" s="175">
        <f>+IF('Precio Vino de Traslado'!L127="","",'Precio Vino de Traslado'!L127)</f>
        <v>45645.484071735045</v>
      </c>
      <c r="P54" s="22">
        <f>+IF('Precio Vino de Traslado'!M127="","",'Precio Vino de Traslado'!M127)</f>
        <v>-0.12932865285344575</v>
      </c>
    </row>
    <row r="55" spans="10:16" ht="12.95" customHeight="1" x14ac:dyDescent="0.25">
      <c r="J55" s="19" t="str">
        <f t="shared" si="6"/>
        <v>Mar</v>
      </c>
      <c r="K55" s="175">
        <f>+IF('Precio Vino de Traslado'!K60="","",'Precio Vino de Traslado'!K60)</f>
        <v>38842.762361538546</v>
      </c>
      <c r="L55" s="175">
        <f>+IF('Precio Vino de Traslado'!L60="","",'Precio Vino de Traslado'!L60)</f>
        <v>11532.033555531871</v>
      </c>
      <c r="M55" s="21">
        <f>+IF('Precio Vino de Traslado'!M60="","",'Precio Vino de Traslado'!M60)</f>
        <v>-0.70310984970135137</v>
      </c>
      <c r="N55" s="175">
        <f>+IF('Precio Vino de Traslado'!K128="","",'Precio Vino de Traslado'!K128)</f>
        <v>48855.808847988235</v>
      </c>
      <c r="O55" s="175">
        <f>+IF('Precio Vino de Traslado'!L128="","",'Precio Vino de Traslado'!L128)</f>
        <v>38027.062753335624</v>
      </c>
      <c r="P55" s="22">
        <f>+IF('Precio Vino de Traslado'!M128="","",'Precio Vino de Traslado'!M128)</f>
        <v>-0.22164705385076255</v>
      </c>
    </row>
    <row r="56" spans="10:16" ht="12.95" customHeight="1" x14ac:dyDescent="0.25">
      <c r="J56" s="19" t="str">
        <f t="shared" si="6"/>
        <v>Abr</v>
      </c>
      <c r="K56" s="175">
        <f>+IF('Precio Vino de Traslado'!K61="","",'Precio Vino de Traslado'!K61)</f>
        <v>38380.802504896223</v>
      </c>
      <c r="L56" s="175">
        <f>+IF('Precio Vino de Traslado'!L61="","",'Precio Vino de Traslado'!L61)</f>
        <v>18811.581389723826</v>
      </c>
      <c r="M56" s="21">
        <f>+IF('Precio Vino de Traslado'!M61="","",'Precio Vino de Traslado'!M61)</f>
        <v>-0.50987003496542216</v>
      </c>
      <c r="N56" s="175">
        <f>+IF('Precio Vino de Traslado'!K129="","",'Precio Vino de Traslado'!K129)</f>
        <v>42205.505684999989</v>
      </c>
      <c r="O56" s="175">
        <f>+IF('Precio Vino de Traslado'!L129="","",'Precio Vino de Traslado'!L129)</f>
        <v>31713.596480713499</v>
      </c>
      <c r="P56" s="22">
        <f>+IF('Precio Vino de Traslado'!M129="","",'Precio Vino de Traslado'!M129)</f>
        <v>-0.24859100806877332</v>
      </c>
    </row>
    <row r="57" spans="10:16" ht="12.95" customHeight="1" x14ac:dyDescent="0.25">
      <c r="J57" s="19" t="str">
        <f t="shared" si="6"/>
        <v>May</v>
      </c>
      <c r="K57" s="175">
        <f>+IF('Precio Vino de Traslado'!K62="","",'Precio Vino de Traslado'!K62)</f>
        <v>38380.802504896223</v>
      </c>
      <c r="L57" s="175" t="str">
        <f>+IF('Precio Vino de Traslado'!L62="","",'Precio Vino de Traslado'!L62)</f>
        <v/>
      </c>
      <c r="M57" s="21" t="str">
        <f>+IF('Precio Vino de Traslado'!M62="","",'Precio Vino de Traslado'!M62)</f>
        <v/>
      </c>
      <c r="N57" s="175">
        <f>+IF('Precio Vino de Traslado'!K130="","",'Precio Vino de Traslado'!K130)</f>
        <v>40599.978000000003</v>
      </c>
      <c r="O57" s="175" t="str">
        <f>+IF('Precio Vino de Traslado'!L130="","",'Precio Vino de Traslado'!L130)</f>
        <v/>
      </c>
      <c r="P57" s="22" t="str">
        <f>+IF('Precio Vino de Traslado'!M130="","",'Precio Vino de Traslado'!M130)</f>
        <v/>
      </c>
    </row>
    <row r="58" spans="10:16" ht="12.95" customHeight="1" x14ac:dyDescent="0.25">
      <c r="J58" s="19" t="str">
        <f t="shared" si="6"/>
        <v>Jun</v>
      </c>
      <c r="K58" s="175">
        <f>+IF('Precio Vino de Traslado'!K63="","",'Precio Vino de Traslado'!K63)</f>
        <v>38679.044490414017</v>
      </c>
      <c r="L58" s="175" t="str">
        <f>+IF('Precio Vino de Traslado'!L63="","",'Precio Vino de Traslado'!L63)</f>
        <v/>
      </c>
      <c r="M58" s="21" t="str">
        <f>+IF('Precio Vino de Traslado'!M63="","",'Precio Vino de Traslado'!M63)</f>
        <v/>
      </c>
      <c r="N58" s="175">
        <f>+IF('Precio Vino de Traslado'!K131="","",'Precio Vino de Traslado'!K131)</f>
        <v>41314.023336413142</v>
      </c>
      <c r="O58" s="175" t="str">
        <f>+IF('Precio Vino de Traslado'!L131="","",'Precio Vino de Traslado'!L131)</f>
        <v/>
      </c>
      <c r="P58" s="22" t="str">
        <f>+IF('Precio Vino de Traslado'!M131="","",'Precio Vino de Traslado'!M131)</f>
        <v/>
      </c>
    </row>
    <row r="59" spans="10:16" ht="12.95" customHeight="1" x14ac:dyDescent="0.25">
      <c r="J59" s="19" t="str">
        <f t="shared" si="6"/>
        <v>Jul</v>
      </c>
      <c r="K59" s="175">
        <f>+IF('Precio Vino de Traslado'!K64="","",'Precio Vino de Traslado'!K64)</f>
        <v>24889.646515080087</v>
      </c>
      <c r="L59" s="175" t="str">
        <f>+IF('Precio Vino de Traslado'!L64="","",'Precio Vino de Traslado'!L64)</f>
        <v/>
      </c>
      <c r="M59" s="21" t="str">
        <f>+IF('Precio Vino de Traslado'!M64="","",'Precio Vino de Traslado'!M64)</f>
        <v/>
      </c>
      <c r="N59" s="175">
        <f>+IF('Precio Vino de Traslado'!K132="","",'Precio Vino de Traslado'!K132)</f>
        <v>48104.325122425507</v>
      </c>
      <c r="O59" s="175" t="str">
        <f>+IF('Precio Vino de Traslado'!L132="","",'Precio Vino de Traslado'!L132)</f>
        <v/>
      </c>
      <c r="P59" s="22" t="str">
        <f>+IF('Precio Vino de Traslado'!M132="","",'Precio Vino de Traslado'!M132)</f>
        <v/>
      </c>
    </row>
    <row r="60" spans="10:16" ht="12.95" customHeight="1" x14ac:dyDescent="0.25">
      <c r="J60" s="19" t="str">
        <f t="shared" si="6"/>
        <v>Ago</v>
      </c>
      <c r="K60" s="175">
        <f>+IF('Precio Vino de Traslado'!K65="","",'Precio Vino de Traslado'!K65)</f>
        <v>28435.64</v>
      </c>
      <c r="L60" s="175" t="str">
        <f>+IF('Precio Vino de Traslado'!L65="","",'Precio Vino de Traslado'!L65)</f>
        <v/>
      </c>
      <c r="M60" s="21" t="str">
        <f>+IF('Precio Vino de Traslado'!M65="","",'Precio Vino de Traslado'!M65)</f>
        <v/>
      </c>
      <c r="N60" s="175">
        <f>+IF('Precio Vino de Traslado'!K133="","",'Precio Vino de Traslado'!K133)</f>
        <v>34580.69</v>
      </c>
      <c r="O60" s="175" t="str">
        <f>+IF('Precio Vino de Traslado'!L133="","",'Precio Vino de Traslado'!L133)</f>
        <v/>
      </c>
      <c r="P60" s="22" t="str">
        <f>+IF('Precio Vino de Traslado'!M133="","",'Precio Vino de Traslado'!M133)</f>
        <v/>
      </c>
    </row>
    <row r="61" spans="10:16" ht="12.95" customHeight="1" x14ac:dyDescent="0.25">
      <c r="J61" s="19" t="str">
        <f t="shared" si="6"/>
        <v>Sep</v>
      </c>
      <c r="K61" s="175">
        <f>+IF('Precio Vino de Traslado'!K66="","",'Precio Vino de Traslado'!K66)</f>
        <v>23476.337763548992</v>
      </c>
      <c r="L61" s="175" t="str">
        <f>+IF('Precio Vino de Traslado'!L66="","",'Precio Vino de Traslado'!L66)</f>
        <v/>
      </c>
      <c r="M61" s="21" t="str">
        <f>+IF('Precio Vino de Traslado'!M66="","",'Precio Vino de Traslado'!M66)</f>
        <v/>
      </c>
      <c r="N61" s="175">
        <f>+IF('Precio Vino de Traslado'!K134="","",'Precio Vino de Traslado'!K134)</f>
        <v>45519.539252945986</v>
      </c>
      <c r="O61" s="175" t="str">
        <f>+IF('Precio Vino de Traslado'!L134="","",'Precio Vino de Traslado'!L134)</f>
        <v/>
      </c>
      <c r="P61" s="22" t="str">
        <f>+IF('Precio Vino de Traslado'!M134="","",'Precio Vino de Traslado'!M134)</f>
        <v/>
      </c>
    </row>
    <row r="62" spans="10:16" ht="12.95" customHeight="1" x14ac:dyDescent="0.25">
      <c r="J62" s="19" t="str">
        <f t="shared" si="6"/>
        <v>Oct</v>
      </c>
      <c r="K62" s="175">
        <f>+IF('Precio Vino de Traslado'!K67="","",'Precio Vino de Traslado'!K67)</f>
        <v>39935.693627999994</v>
      </c>
      <c r="L62" s="175" t="str">
        <f>+IF('Precio Vino de Traslado'!L67="","",'Precio Vino de Traslado'!L67)</f>
        <v/>
      </c>
      <c r="M62" s="21" t="str">
        <f>+IF('Precio Vino de Traslado'!M67="","",'Precio Vino de Traslado'!M67)</f>
        <v/>
      </c>
      <c r="N62" s="175">
        <f>+IF('Precio Vino de Traslado'!K135="","",'Precio Vino de Traslado'!K135)</f>
        <v>45546.561831999992</v>
      </c>
      <c r="O62" s="175" t="str">
        <f>+IF('Precio Vino de Traslado'!L135="","",'Precio Vino de Traslado'!L135)</f>
        <v/>
      </c>
      <c r="P62" s="22" t="str">
        <f>+IF('Precio Vino de Traslado'!M135="","",'Precio Vino de Traslado'!M135)</f>
        <v/>
      </c>
    </row>
    <row r="63" spans="10:16" ht="12.95" customHeight="1" x14ac:dyDescent="0.25">
      <c r="J63" s="19" t="str">
        <f t="shared" si="6"/>
        <v>Nov</v>
      </c>
      <c r="K63" s="175">
        <f>+IF('Precio Vino de Traslado'!K68="","",'Precio Vino de Traslado'!K68)</f>
        <v>32483.751439999996</v>
      </c>
      <c r="L63" s="175" t="str">
        <f>+IF('Precio Vino de Traslado'!L68="","",'Precio Vino de Traslado'!L68)</f>
        <v/>
      </c>
      <c r="M63" s="21" t="str">
        <f>+IF('Precio Vino de Traslado'!M68="","",'Precio Vino de Traslado'!M68)</f>
        <v/>
      </c>
      <c r="N63" s="175">
        <f>+IF('Precio Vino de Traslado'!K136="","",'Precio Vino de Traslado'!K136)</f>
        <v>40252.316599999991</v>
      </c>
      <c r="O63" s="175" t="str">
        <f>+IF('Precio Vino de Traslado'!L136="","",'Precio Vino de Traslado'!L136)</f>
        <v/>
      </c>
      <c r="P63" s="22" t="str">
        <f>+IF('Precio Vino de Traslado'!M136="","",'Precio Vino de Traslado'!M136)</f>
        <v/>
      </c>
    </row>
    <row r="64" spans="10:16" ht="12.95" customHeight="1" thickBot="1" x14ac:dyDescent="0.3">
      <c r="J64" s="23" t="str">
        <f t="shared" si="6"/>
        <v>Dic</v>
      </c>
      <c r="K64" s="185">
        <f>+IF('Precio Vino de Traslado'!K69="","",'Precio Vino de Traslado'!K69)</f>
        <v>20446.900000000001</v>
      </c>
      <c r="L64" s="185" t="str">
        <f>+IF('Precio Vino de Traslado'!L69="","",'Precio Vino de Traslado'!L69)</f>
        <v/>
      </c>
      <c r="M64" s="25" t="str">
        <f>+IF('Precio Vino de Traslado'!M69="","",'Precio Vino de Traslado'!M69)</f>
        <v/>
      </c>
      <c r="N64" s="185">
        <f>+IF('Precio Vino de Traslado'!K137="","",'Precio Vino de Traslado'!K137)</f>
        <v>27683.84</v>
      </c>
      <c r="O64" s="185" t="str">
        <f>+IF('Precio Vino de Traslado'!L137="","",'Precio Vino de Traslado'!L137)</f>
        <v/>
      </c>
      <c r="P64" s="29" t="str">
        <f>+IF('Precio Vino de Traslado'!M137="","",'Precio Vino de Traslado'!M137)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74"/>
  <sheetViews>
    <sheetView workbookViewId="0">
      <selection activeCell="Z64" sqref="Z64:AB64"/>
    </sheetView>
  </sheetViews>
  <sheetFormatPr baseColWidth="10" defaultRowHeight="12.75" x14ac:dyDescent="0.25"/>
  <cols>
    <col min="1" max="1" width="10.7109375" style="2" customWidth="1"/>
    <col min="2" max="12" width="6.5703125" style="2" customWidth="1"/>
    <col min="13" max="13" width="8.140625" style="2" customWidth="1"/>
    <col min="14" max="14" width="4.42578125" style="2" customWidth="1"/>
    <col min="15" max="15" width="10.7109375" style="2" customWidth="1"/>
    <col min="16" max="26" width="7" style="2" customWidth="1"/>
    <col min="27" max="27" width="8.28515625" style="2" customWidth="1"/>
    <col min="28" max="28" width="9.7109375" style="2" customWidth="1"/>
    <col min="29" max="29" width="11.42578125" style="2"/>
    <col min="30" max="30" width="14.42578125" style="2" bestFit="1" customWidth="1"/>
    <col min="31" max="16384" width="11.42578125" style="2"/>
  </cols>
  <sheetData>
    <row r="1" spans="1:3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18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3.5" thickBot="1" x14ac:dyDescent="0.3"/>
    <row r="5" spans="1:30" ht="15.75" customHeight="1" thickBot="1" x14ac:dyDescent="0.3">
      <c r="A5" s="276" t="s">
        <v>222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O5" s="276" t="s">
        <v>223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39">
        <v>2024</v>
      </c>
      <c r="K6" s="192">
        <v>2025</v>
      </c>
      <c r="L6" s="192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V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f t="shared" si="1"/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">
        <f>+'[1]1.CONSUMO ARGENTINA POR TIPO '!B413/10000</f>
        <v>12.106</v>
      </c>
      <c r="K7" s="67">
        <f>+'[1]1.CONSUMO ARGENTINA POR TIPO '!B425/10000</f>
        <v>14.529</v>
      </c>
      <c r="L7" s="67">
        <f>+'[1]1.CONSUMO ARGENTINA POR TIPO '!B437/10000</f>
        <v>13.286799999999999</v>
      </c>
      <c r="M7" s="7">
        <f>+L7/K7-1</f>
        <v>-8.5497969578085198E-2</v>
      </c>
      <c r="O7" s="42" t="s">
        <v>10</v>
      </c>
      <c r="P7" s="6">
        <f>+SUM('[1]1.CONSUMO ARGENTINA POR TIPO '!B306:B317)/10000</f>
        <v>221.35386299999999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226.75369999999998</v>
      </c>
      <c r="Z7" s="37">
        <f t="shared" si="2"/>
        <v>231.23849999999996</v>
      </c>
      <c r="AA7" s="78">
        <f>+Z7/Y7-1</f>
        <v>1.9778288072035854E-2</v>
      </c>
      <c r="AB7" s="7">
        <f>+POWER(Z7/U7,0.2)-1</f>
        <v>-1.9961982642874299E-2</v>
      </c>
    </row>
    <row r="8" spans="1:30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">
        <f>+'[1]1.CONSUMO ARGENTINA POR TIPO '!B414/10000</f>
        <v>13.9351</v>
      </c>
      <c r="K8" s="67">
        <f>+'[1]1.CONSUMO ARGENTINA POR TIPO '!B426/10000</f>
        <v>13.2531</v>
      </c>
      <c r="L8" s="67">
        <f>+'[1]1.CONSUMO ARGENTINA POR TIPO '!B438/10000</f>
        <v>11.960800000000001</v>
      </c>
      <c r="M8" s="7">
        <f>+L8/K8-1</f>
        <v>-9.7509261983988571E-2</v>
      </c>
      <c r="O8" s="42" t="s">
        <v>11</v>
      </c>
      <c r="P8" s="6">
        <f>+SUM('[1]1.CONSUMO ARGENTINA POR TIPO '!B307:B318)/10000</f>
        <v>221.35890899999998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226.07170000000002</v>
      </c>
      <c r="Z8" s="37">
        <f t="shared" si="3"/>
        <v>229.9462</v>
      </c>
      <c r="AA8" s="78">
        <f>+Z8/Y8-1</f>
        <v>1.7138368048720709E-2</v>
      </c>
      <c r="AB8" s="7">
        <f>+POWER(Z8/U8,0.2)-1</f>
        <v>-2.3557854485315222E-2</v>
      </c>
    </row>
    <row r="9" spans="1:30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">
        <f>+'[1]1.CONSUMO ARGENTINA POR TIPO '!B415/10000</f>
        <v>14.7003</v>
      </c>
      <c r="K9" s="67">
        <f>+'[1]1.CONSUMO ARGENTINA POR TIPO '!B427/10000</f>
        <v>16.894600000000001</v>
      </c>
      <c r="L9" s="67">
        <f>+'[1]1.CONSUMO ARGENTINA POR TIPO '!B439/10000</f>
        <v>14.9514</v>
      </c>
      <c r="M9" s="7">
        <f>+L9/K9-1</f>
        <v>-0.11501900015389543</v>
      </c>
      <c r="O9" s="42" t="s">
        <v>0</v>
      </c>
      <c r="P9" s="6">
        <f>+SUM('[1]1.CONSUMO ARGENTINA POR TIPO '!B308:B319)/10000</f>
        <v>220.91309999999999</v>
      </c>
      <c r="Q9" s="6">
        <f t="shared" ref="Q9:Z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228.26600000000002</v>
      </c>
      <c r="Z9" s="37">
        <f t="shared" si="4"/>
        <v>228.00299999999999</v>
      </c>
      <c r="AA9" s="78">
        <f>+Z9/Y9-1</f>
        <v>-1.1521645799200675E-3</v>
      </c>
      <c r="AB9" s="7">
        <f>+POWER(Z9/U9,0.2)-1</f>
        <v>-2.6640384398354588E-2</v>
      </c>
    </row>
    <row r="10" spans="1:30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">
        <f>+'[1]1.CONSUMO ARGENTINA POR TIPO '!B416/10000</f>
        <v>18.002500000000001</v>
      </c>
      <c r="K10" s="67">
        <f>+'[1]1.CONSUMO ARGENTINA POR TIPO '!B428/10000</f>
        <v>20.9985</v>
      </c>
      <c r="L10" s="67">
        <f>+'[1]1.CONSUMO ARGENTINA POR TIPO '!B440/10000</f>
        <v>13.8689</v>
      </c>
      <c r="M10" s="7">
        <f>+L10/K10-1</f>
        <v>-0.33952901397718882</v>
      </c>
      <c r="O10" s="42" t="s">
        <v>1</v>
      </c>
      <c r="P10" s="6">
        <f>+SUM('[1]1.CONSUMO ARGENTINA POR TIPO '!B309:B320)/10000</f>
        <v>221.74236299999998</v>
      </c>
      <c r="Q10" s="6">
        <f t="shared" ref="Q10:Z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231.262</v>
      </c>
      <c r="Z10" s="37">
        <f t="shared" si="5"/>
        <v>220.8734</v>
      </c>
      <c r="AA10" s="78">
        <f>+Z10/Y10-1</f>
        <v>-4.4921344622116943E-2</v>
      </c>
      <c r="AB10" s="7">
        <f>+POWER(Z10/U10,0.2)-1</f>
        <v>-3.5345938902626717E-2</v>
      </c>
    </row>
    <row r="11" spans="1:30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">
        <f>+'[1]1.CONSUMO ARGENTINA POR TIPO '!B417/10000</f>
        <v>26.363499999999998</v>
      </c>
      <c r="K11" s="67">
        <f>+'[1]1.CONSUMO ARGENTINA POR TIPO '!B429/10000</f>
        <v>26.363499999999998</v>
      </c>
      <c r="L11" s="67"/>
      <c r="M11" s="7"/>
      <c r="O11" s="42" t="s">
        <v>2</v>
      </c>
      <c r="P11" s="6">
        <f>+SUM('[1]1.CONSUMO ARGENTINA POR TIPO '!B310:B321)/10000</f>
        <v>220.226887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231.262</v>
      </c>
      <c r="Z11" s="37"/>
      <c r="AA11" s="78"/>
      <c r="AB11" s="7"/>
    </row>
    <row r="12" spans="1:30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">
        <f>+'[1]1.CONSUMO ARGENTINA POR TIPO '!B418/10000</f>
        <v>15.9239</v>
      </c>
      <c r="K12" s="67">
        <f>+'[1]1.CONSUMO ARGENTINA POR TIPO '!B430/10000</f>
        <v>20.870799999999999</v>
      </c>
      <c r="L12" s="67"/>
      <c r="M12" s="7"/>
      <c r="O12" s="42" t="s">
        <v>3</v>
      </c>
      <c r="P12" s="6">
        <f>+SUM('[1]1.CONSUMO ARGENTINA POR TIPO '!B311:B322)/10000</f>
        <v>215.21094600000001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236.20890000000003</v>
      </c>
      <c r="Z12" s="37"/>
      <c r="AA12" s="78"/>
      <c r="AB12" s="7"/>
    </row>
    <row r="13" spans="1:30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">
        <f>+'[1]1.CONSUMO ARGENTINA POR TIPO '!B419/10000</f>
        <v>21.844100000000001</v>
      </c>
      <c r="K13" s="67">
        <f>+'[1]1.CONSUMO ARGENTINA POR TIPO '!B431/10000</f>
        <v>19.6723</v>
      </c>
      <c r="L13" s="67"/>
      <c r="M13" s="7"/>
      <c r="O13" s="42" t="s">
        <v>4</v>
      </c>
      <c r="P13" s="6">
        <f>+SUM('[1]1.CONSUMO ARGENTINA POR TIPO '!B312:B323)/10000</f>
        <v>211.13736299999999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229.62510000000003</v>
      </c>
      <c r="Y13" s="67">
        <f t="shared" si="8"/>
        <v>234.03710000000001</v>
      </c>
      <c r="Z13" s="67"/>
      <c r="AA13" s="78"/>
      <c r="AB13" s="7"/>
    </row>
    <row r="14" spans="1:30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">
        <f>+'[1]1.CONSUMO ARGENTINA POR TIPO '!B420/10000</f>
        <v>23.2133</v>
      </c>
      <c r="K14" s="67">
        <f>+'[1]1.CONSUMO ARGENTINA POR TIPO '!B432/10000</f>
        <v>20.1067</v>
      </c>
      <c r="L14" s="67"/>
      <c r="M14" s="7"/>
      <c r="O14" s="42" t="s">
        <v>5</v>
      </c>
      <c r="P14" s="6">
        <f>+SUM('[1]1.CONSUMO ARGENTINA POR TIPO '!B313:B324)/10000</f>
        <v>215.921389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229.11779999999999</v>
      </c>
      <c r="Y14" s="67">
        <f t="shared" si="9"/>
        <v>230.93049999999999</v>
      </c>
      <c r="Z14" s="67"/>
      <c r="AA14" s="78"/>
      <c r="AB14" s="7"/>
    </row>
    <row r="15" spans="1:30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">
        <f>+'[1]1.CONSUMO ARGENTINA POR TIPO '!B421/10000</f>
        <v>23.1845</v>
      </c>
      <c r="K15" s="67">
        <f>+'[1]1.CONSUMO ARGENTINA POR TIPO '!B433/10000</f>
        <v>25.110099999999999</v>
      </c>
      <c r="L15" s="67"/>
      <c r="M15" s="7"/>
      <c r="O15" s="42" t="s">
        <v>6</v>
      </c>
      <c r="P15" s="6">
        <f>+SUM('[1]1.CONSUMO ARGENTINA POR TIPO '!B314:B325)/10000</f>
        <v>217.43074999999999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229.70819999999998</v>
      </c>
      <c r="Y15" s="67">
        <f t="shared" si="10"/>
        <v>232.85609999999997</v>
      </c>
      <c r="Z15" s="37"/>
      <c r="AA15" s="78"/>
      <c r="AB15" s="7"/>
    </row>
    <row r="16" spans="1:30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">
        <f>+'[1]1.CONSUMO ARGENTINA POR TIPO '!B422/10000</f>
        <v>19.173100000000002</v>
      </c>
      <c r="K16" s="67">
        <f>+'[1]1.CONSUMO ARGENTINA POR TIPO '!B434/10000</f>
        <v>19.475000000000001</v>
      </c>
      <c r="L16" s="67"/>
      <c r="M16" s="7"/>
      <c r="O16" s="42" t="s">
        <v>7</v>
      </c>
      <c r="P16" s="6">
        <f>+SUM('[1]1.CONSUMO ARGENTINA POR TIPO '!B315:B326)/10000</f>
        <v>214.747379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226.99799999999999</v>
      </c>
      <c r="Y16" s="67">
        <f t="shared" si="11"/>
        <v>233.15799999999996</v>
      </c>
      <c r="Z16" s="37"/>
      <c r="AA16" s="78"/>
      <c r="AB16" s="7"/>
    </row>
    <row r="17" spans="1:28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">
        <f>+'[1]1.CONSUMO ARGENTINA POR TIPO '!B423/10000</f>
        <v>20.6539</v>
      </c>
      <c r="K17" s="67">
        <f>+'[1]1.CONSUMO ARGENTINA POR TIPO '!B435/10000</f>
        <v>17.684100000000001</v>
      </c>
      <c r="L17" s="67"/>
      <c r="M17" s="7"/>
      <c r="O17" s="42" t="s">
        <v>8</v>
      </c>
      <c r="P17" s="6">
        <f>+SUM('[1]1.CONSUMO ARGENTINA POR TIPO '!B316:B327)/10000</f>
        <v>210.350379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225.79259999999996</v>
      </c>
      <c r="Y17" s="67">
        <f t="shared" si="12"/>
        <v>230.18819999999997</v>
      </c>
      <c r="Z17" s="37"/>
      <c r="AA17" s="78"/>
      <c r="AB17" s="7"/>
    </row>
    <row r="18" spans="1:28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">
        <f>+'[1]1.CONSUMO ARGENTINA POR TIPO '!B424/10000</f>
        <v>15.230499999999999</v>
      </c>
      <c r="K18" s="67">
        <f>+'[1]1.CONSUMO ARGENTINA POR TIPO '!B436/10000</f>
        <v>17.523</v>
      </c>
      <c r="L18" s="67"/>
      <c r="M18" s="7"/>
      <c r="O18" s="42" t="s">
        <v>9</v>
      </c>
      <c r="P18" s="6">
        <f>+SUM('[1]1.CONSUMO ARGENTINA POR TIPO '!B317:B328)/10000</f>
        <v>205.79498599999999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224.33069999999998</v>
      </c>
      <c r="Y18" s="67">
        <f t="shared" si="13"/>
        <v>232.48069999999996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54">
        <f t="shared" ref="J19" si="16">SUM(J7:J18)</f>
        <v>224.33069999999998</v>
      </c>
      <c r="K19" s="186">
        <f t="shared" ref="K19" si="17">SUM(K7:K18)</f>
        <v>232.48069999999996</v>
      </c>
      <c r="L19" s="186"/>
      <c r="M19" s="165"/>
      <c r="N19" s="3"/>
      <c r="O19" s="43" t="s">
        <v>14</v>
      </c>
      <c r="P19" s="46">
        <f t="shared" ref="P19" si="18">+AVERAGE(P7:P18)</f>
        <v>216.34902616666668</v>
      </c>
      <c r="Q19" s="46">
        <f>+AVERAGE(Q7:Q18)</f>
        <v>196.03323799999998</v>
      </c>
      <c r="R19" s="46">
        <f t="shared" ref="R19:U19" si="19">+AVERAGE(R7:R18)</f>
        <v>189.0905416666667</v>
      </c>
      <c r="S19" s="46">
        <f t="shared" si="19"/>
        <v>201.54150000000001</v>
      </c>
      <c r="T19" s="46">
        <f t="shared" si="19"/>
        <v>231.48541666666665</v>
      </c>
      <c r="U19" s="46">
        <f t="shared" si="19"/>
        <v>257.76966666666664</v>
      </c>
      <c r="V19" s="226">
        <f t="shared" ref="V19:W19" si="20">+AVERAGE(V7:V18)</f>
        <v>261.02770833333335</v>
      </c>
      <c r="W19" s="226">
        <f t="shared" si="20"/>
        <v>243.53006666666667</v>
      </c>
      <c r="X19" s="226">
        <f t="shared" ref="X19:Y19" si="21">+AVERAGE(X7:X18)</f>
        <v>226.60564999999997</v>
      </c>
      <c r="Y19" s="220">
        <f t="shared" si="21"/>
        <v>231.12290833333336</v>
      </c>
      <c r="Z19" s="197">
        <f t="shared" ref="Z19" si="22">+AVERAGE(Z7:Z18)</f>
        <v>227.51527499999997</v>
      </c>
      <c r="AA19" s="79"/>
      <c r="AB19" s="75"/>
    </row>
    <row r="20" spans="1:28" ht="25.5" x14ac:dyDescent="0.25">
      <c r="A20" s="57" t="s">
        <v>15</v>
      </c>
      <c r="B20" s="195">
        <f t="shared" ref="B20:G20" si="23">+B19/B$73</f>
        <v>0.21855000116817716</v>
      </c>
      <c r="C20" s="58">
        <f t="shared" si="23"/>
        <v>0.21366943640525579</v>
      </c>
      <c r="D20" s="58">
        <f t="shared" si="23"/>
        <v>0.2218552097475697</v>
      </c>
      <c r="E20" s="58">
        <f t="shared" si="23"/>
        <v>0.24423578492764775</v>
      </c>
      <c r="F20" s="58">
        <f t="shared" si="23"/>
        <v>0.26598419582131183</v>
      </c>
      <c r="G20" s="58">
        <f t="shared" si="23"/>
        <v>0.29878293091693375</v>
      </c>
      <c r="H20" s="58">
        <f t="shared" ref="H20:I20" si="24">+H19/H$73</f>
        <v>0.32388741650956776</v>
      </c>
      <c r="I20" s="58">
        <f t="shared" si="24"/>
        <v>0.2929692508399116</v>
      </c>
      <c r="J20" s="58">
        <f t="shared" ref="J20" si="25">+J19/J$73</f>
        <v>0.29415181300913218</v>
      </c>
      <c r="K20" s="189">
        <f t="shared" ref="K20" si="26">+K19/K$73</f>
        <v>0.31224600204635483</v>
      </c>
      <c r="L20" s="189"/>
      <c r="M20" s="59"/>
      <c r="N20" s="3"/>
      <c r="O20" s="44" t="s">
        <v>15</v>
      </c>
      <c r="P20" s="48">
        <f t="shared" ref="P20:U20" si="27">+P19/P$73</f>
        <v>0.21985847584556573</v>
      </c>
      <c r="Q20" s="48">
        <f t="shared" si="27"/>
        <v>0.21490148446716639</v>
      </c>
      <c r="R20" s="48">
        <f t="shared" si="27"/>
        <v>0.21727564310707764</v>
      </c>
      <c r="S20" s="48">
        <f t="shared" si="27"/>
        <v>0.23582960780426299</v>
      </c>
      <c r="T20" s="48">
        <f t="shared" si="27"/>
        <v>0.25198853523262049</v>
      </c>
      <c r="U20" s="48">
        <f t="shared" si="27"/>
        <v>0.29172289582362015</v>
      </c>
      <c r="V20" s="58">
        <f t="shared" ref="V20:W20" si="28">+V19/V$73</f>
        <v>0.30981230561947293</v>
      </c>
      <c r="W20" s="58">
        <f t="shared" si="28"/>
        <v>0.30840328326841626</v>
      </c>
      <c r="X20" s="58">
        <f t="shared" ref="X20:Y20" si="29">+X19/X$73</f>
        <v>0.29592198181529306</v>
      </c>
      <c r="Y20" s="189">
        <f t="shared" si="29"/>
        <v>0.30449066141640785</v>
      </c>
      <c r="Z20" s="188">
        <f t="shared" ref="Z20" si="30">+Z19/Z$73</f>
        <v>0.30529976209687532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K21" si="31">+D19/C19-1</f>
        <v>-2.3232819917574088E-2</v>
      </c>
      <c r="E21" s="62">
        <f t="shared" si="31"/>
        <v>0.16074453173107206</v>
      </c>
      <c r="F21" s="62">
        <f t="shared" si="31"/>
        <v>0.16003737072872926</v>
      </c>
      <c r="G21" s="62">
        <f t="shared" si="31"/>
        <v>-1.616337206057139E-3</v>
      </c>
      <c r="H21" s="62">
        <f t="shared" si="31"/>
        <v>7.0460040110443822E-2</v>
      </c>
      <c r="I21" s="62">
        <f t="shared" si="31"/>
        <v>-0.15267537242718243</v>
      </c>
      <c r="J21" s="62">
        <f t="shared" si="31"/>
        <v>-1.2313353650858505E-2</v>
      </c>
      <c r="K21" s="190">
        <f t="shared" si="31"/>
        <v>3.6330292733005143E-2</v>
      </c>
      <c r="L21" s="190"/>
      <c r="M21" s="63"/>
      <c r="O21" s="45" t="s">
        <v>12</v>
      </c>
      <c r="P21" s="49"/>
      <c r="Q21" s="50">
        <f>+Q19/P19-1</f>
        <v>-9.3902840824512057E-2</v>
      </c>
      <c r="R21" s="50">
        <f t="shared" ref="R21" si="32">+R19/Q19-1</f>
        <v>-3.5415914179478536E-2</v>
      </c>
      <c r="S21" s="50">
        <f t="shared" ref="S21" si="33">+S19/R19-1</f>
        <v>6.5846542209827552E-2</v>
      </c>
      <c r="T21" s="50">
        <f t="shared" ref="T21:Z21" si="34">+T19/S19-1</f>
        <v>0.14857444579238832</v>
      </c>
      <c r="U21" s="50">
        <f t="shared" si="34"/>
        <v>0.11354602971749483</v>
      </c>
      <c r="V21" s="62">
        <f t="shared" si="34"/>
        <v>1.2639352445141805E-2</v>
      </c>
      <c r="W21" s="62">
        <f t="shared" si="34"/>
        <v>-6.7033656229024241E-2</v>
      </c>
      <c r="X21" s="62">
        <f t="shared" si="34"/>
        <v>-6.9496210050449814E-2</v>
      </c>
      <c r="Y21" s="190">
        <f t="shared" si="34"/>
        <v>1.993444705960945E-2</v>
      </c>
      <c r="Z21" s="187">
        <f t="shared" si="34"/>
        <v>-1.5609155143246678E-2</v>
      </c>
      <c r="AA21" s="73"/>
      <c r="AB21" s="52"/>
    </row>
    <row r="22" spans="1:28" ht="13.5" thickBot="1" x14ac:dyDescent="0.3"/>
    <row r="23" spans="1:28" ht="13.5" thickBot="1" x14ac:dyDescent="0.3">
      <c r="A23" s="276" t="s">
        <v>228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O23" s="276" t="s">
        <v>229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192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" si="36">+Q24+1</f>
        <v>2018</v>
      </c>
      <c r="S24" s="64">
        <f t="shared" ref="S24" si="37">+R24+1</f>
        <v>2019</v>
      </c>
      <c r="T24" s="64">
        <f t="shared" ref="T24" si="38">+S24+1</f>
        <v>2020</v>
      </c>
      <c r="U24" s="64">
        <f t="shared" ref="U24" si="39">+T24+1</f>
        <v>2021</v>
      </c>
      <c r="V24" s="39">
        <f t="shared" ref="V24" si="40">+U24+1</f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">
        <f>+'[1]1.CONSUMO ARGENTINA POR TIPO '!C413/10000</f>
        <v>36.337400000000002</v>
      </c>
      <c r="K25" s="67">
        <f>+'[1]1.CONSUMO ARGENTINA POR TIPO '!C425/10000</f>
        <v>38.938899999999997</v>
      </c>
      <c r="L25" s="67">
        <f>+'[1]1.CONSUMO ARGENTINA POR TIPO '!C437/10000</f>
        <v>40.884900000000002</v>
      </c>
      <c r="M25" s="7">
        <f>+L25/K25-1</f>
        <v>4.9975731209664476E-2</v>
      </c>
      <c r="O25" s="42" t="s">
        <v>10</v>
      </c>
      <c r="P25" s="6">
        <f>+SUM('[1]1.CONSUMO ARGENTINA POR TIPO '!C306:C317)/10000</f>
        <v>748.6367039999999</v>
      </c>
      <c r="Q25" s="6">
        <f t="shared" ref="Q25:Z25" si="41">+SUM(C25)+SUM(B26:B36)</f>
        <v>680.7709000000001</v>
      </c>
      <c r="R25" s="6">
        <f t="shared" si="41"/>
        <v>659.31950000000006</v>
      </c>
      <c r="S25" s="6">
        <f t="shared" si="41"/>
        <v>615.7829999999999</v>
      </c>
      <c r="T25" s="6">
        <f t="shared" si="41"/>
        <v>644.96390000000008</v>
      </c>
      <c r="U25" s="6">
        <f t="shared" si="41"/>
        <v>652.5646999999999</v>
      </c>
      <c r="V25" s="6">
        <f t="shared" si="41"/>
        <v>542.30870000000004</v>
      </c>
      <c r="W25" s="6">
        <f t="shared" si="41"/>
        <v>514.59899999999993</v>
      </c>
      <c r="X25" s="6">
        <f t="shared" si="41"/>
        <v>505.2998</v>
      </c>
      <c r="Y25" s="67">
        <f t="shared" si="41"/>
        <v>510.46650000000005</v>
      </c>
      <c r="Z25" s="37">
        <f t="shared" si="41"/>
        <v>483.32189999999997</v>
      </c>
      <c r="AA25" s="78">
        <f>+Z25/Y25-1</f>
        <v>-5.3176065422510743E-2</v>
      </c>
      <c r="AB25" s="7">
        <f>+POWER(Z25/U25,0.2)-1</f>
        <v>-5.8278296906877691E-2</v>
      </c>
    </row>
    <row r="26" spans="1:28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">
        <f>+'[1]1.CONSUMO ARGENTINA POR TIPO '!C414/10000</f>
        <v>35.052500000000002</v>
      </c>
      <c r="K26" s="67">
        <f>+'[1]1.CONSUMO ARGENTINA POR TIPO '!C426/10000</f>
        <v>38.5732</v>
      </c>
      <c r="L26" s="67">
        <f>+'[1]1.CONSUMO ARGENTINA POR TIPO '!C438/10000</f>
        <v>36.987299999999998</v>
      </c>
      <c r="M26" s="7">
        <f>+L26/K26-1</f>
        <v>-4.1114037725674901E-2</v>
      </c>
      <c r="O26" s="42" t="s">
        <v>11</v>
      </c>
      <c r="P26" s="6">
        <f>+SUM('[1]1.CONSUMO ARGENTINA POR TIPO '!C307:C318)/10000</f>
        <v>744.587897</v>
      </c>
      <c r="Q26" s="6">
        <f t="shared" ref="Q26:X26" si="42">+SUM(C25:C26)+SUM(B27:B36)</f>
        <v>674.2813000000001</v>
      </c>
      <c r="R26" s="6">
        <f t="shared" si="42"/>
        <v>657.29070000000002</v>
      </c>
      <c r="S26" s="6">
        <f t="shared" si="42"/>
        <v>618.72320000000002</v>
      </c>
      <c r="T26" s="6">
        <f t="shared" si="42"/>
        <v>648.76300000000003</v>
      </c>
      <c r="U26" s="6">
        <f t="shared" si="42"/>
        <v>642.7645</v>
      </c>
      <c r="V26" s="6">
        <f t="shared" si="42"/>
        <v>539.6028</v>
      </c>
      <c r="W26" s="6">
        <f t="shared" si="42"/>
        <v>511.37710000000004</v>
      </c>
      <c r="X26" s="6">
        <f t="shared" si="42"/>
        <v>506.41149999999999</v>
      </c>
      <c r="Y26" s="67">
        <f t="shared" ref="Y26" si="43">+SUM(K25:K26)+SUM(J27:J36)</f>
        <v>513.98720000000003</v>
      </c>
      <c r="Z26" s="37">
        <f t="shared" ref="Z26" si="44">+SUM(L25:L26)+SUM(K27:K36)</f>
        <v>481.73599999999999</v>
      </c>
      <c r="AA26" s="78">
        <f>+Z26/Y26-1</f>
        <v>-6.2747087865223206E-2</v>
      </c>
      <c r="AB26" s="7">
        <f>+POWER(Z26/U26,0.2)-1</f>
        <v>-5.6044668054196833E-2</v>
      </c>
    </row>
    <row r="27" spans="1:28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">
        <f>+'[1]1.CONSUMO ARGENTINA POR TIPO '!C415/10000</f>
        <v>38.0672</v>
      </c>
      <c r="K27" s="67">
        <f>+'[1]1.CONSUMO ARGENTINA POR TIPO '!C427/10000</f>
        <v>37.240499999999997</v>
      </c>
      <c r="L27" s="67">
        <f>+'[1]1.CONSUMO ARGENTINA POR TIPO '!C439/10000</f>
        <v>43.418500000000002</v>
      </c>
      <c r="M27" s="7">
        <f>+L27/K27-1</f>
        <v>0.16589465769793654</v>
      </c>
      <c r="O27" s="42" t="s">
        <v>0</v>
      </c>
      <c r="P27" s="6">
        <f>+SUM('[1]1.CONSUMO ARGENTINA POR TIPO '!C308:C319)/10000</f>
        <v>739.12408200000004</v>
      </c>
      <c r="Q27" s="6">
        <f t="shared" ref="Q27:X27" si="45">+SUM(C25:C27)+SUM(B28:B36)</f>
        <v>670.46889999999996</v>
      </c>
      <c r="R27" s="6">
        <f t="shared" si="45"/>
        <v>656.4389000000001</v>
      </c>
      <c r="S27" s="6">
        <f t="shared" si="45"/>
        <v>617.09069999999997</v>
      </c>
      <c r="T27" s="6">
        <f t="shared" si="45"/>
        <v>643.04860000000008</v>
      </c>
      <c r="U27" s="6">
        <f t="shared" si="45"/>
        <v>632.97260000000006</v>
      </c>
      <c r="V27" s="6">
        <f t="shared" si="45"/>
        <v>550.98530000000005</v>
      </c>
      <c r="W27" s="6">
        <f t="shared" si="45"/>
        <v>501.6454</v>
      </c>
      <c r="X27" s="6">
        <f t="shared" si="45"/>
        <v>506.39619999999996</v>
      </c>
      <c r="Y27" s="67">
        <f t="shared" ref="Y27" si="46">+SUM(K25:K27)+SUM(J28:J36)</f>
        <v>513.16049999999996</v>
      </c>
      <c r="Z27" s="37">
        <f t="shared" ref="Z27" si="47">+SUM(L25:L27)+SUM(K28:K36)</f>
        <v>487.91399999999999</v>
      </c>
      <c r="AA27" s="78">
        <f>+Z27/Y27-1</f>
        <v>-4.9198057917552052E-2</v>
      </c>
      <c r="AB27" s="7">
        <f>+POWER(Z27/U27,0.2)-1</f>
        <v>-5.0725808074757905E-2</v>
      </c>
    </row>
    <row r="28" spans="1:28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">
        <f>+'[1]1.CONSUMO ARGENTINA POR TIPO '!C416/10000</f>
        <v>34.753799999999998</v>
      </c>
      <c r="K28" s="67">
        <f>+'[1]1.CONSUMO ARGENTINA POR TIPO '!C428/10000</f>
        <v>35.232999999999997</v>
      </c>
      <c r="L28" s="67">
        <f>+'[1]1.CONSUMO ARGENTINA POR TIPO '!C440/10000</f>
        <v>42.258099999999999</v>
      </c>
      <c r="M28" s="7">
        <f>+L28/K28-1</f>
        <v>0.19938977662986401</v>
      </c>
      <c r="O28" s="42" t="s">
        <v>1</v>
      </c>
      <c r="P28" s="6">
        <f>+SUM('[1]1.CONSUMO ARGENTINA POR TIPO '!C309:C320)/10000</f>
        <v>735.52055899999993</v>
      </c>
      <c r="Q28" s="6">
        <f t="shared" ref="Q28:X28" si="48">+SUM(C25:C28)+SUM(B29:B36)</f>
        <v>660.01170000000002</v>
      </c>
      <c r="R28" s="6">
        <f t="shared" si="48"/>
        <v>654.98950000000013</v>
      </c>
      <c r="S28" s="6">
        <f t="shared" si="48"/>
        <v>616.5972999999999</v>
      </c>
      <c r="T28" s="6">
        <f t="shared" si="48"/>
        <v>644.06200000000013</v>
      </c>
      <c r="U28" s="6">
        <f t="shared" si="48"/>
        <v>623.78099999999995</v>
      </c>
      <c r="V28" s="6">
        <f t="shared" si="48"/>
        <v>550.45420000000013</v>
      </c>
      <c r="W28" s="6">
        <f t="shared" si="48"/>
        <v>502.86550000000005</v>
      </c>
      <c r="X28" s="6">
        <f t="shared" si="48"/>
        <v>499.72910000000002</v>
      </c>
      <c r="Y28" s="67">
        <f t="shared" ref="Y28" si="49">+SUM(K25:K28)+SUM(J29:J36)</f>
        <v>513.63970000000006</v>
      </c>
      <c r="Z28" s="37">
        <f t="shared" ref="Z28" si="50">+SUM(L25:L28)+SUM(K29:K36)</f>
        <v>494.9391</v>
      </c>
      <c r="AA28" s="78">
        <f>+Z28/Y28-1</f>
        <v>-3.6408011296634735E-2</v>
      </c>
      <c r="AB28" s="7">
        <f>+POWER(Z28/U28,0.2)-1</f>
        <v>-4.5218656217391406E-2</v>
      </c>
    </row>
    <row r="29" spans="1:28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">
        <f>+'[1]1.CONSUMO ARGENTINA POR TIPO '!C417/10000</f>
        <v>38.913600000000002</v>
      </c>
      <c r="K29" s="67">
        <f>+'[1]1.CONSUMO ARGENTINA POR TIPO '!C429/10000</f>
        <v>30.682400000000001</v>
      </c>
      <c r="L29" s="67"/>
      <c r="M29" s="7"/>
      <c r="O29" s="42" t="s">
        <v>2</v>
      </c>
      <c r="P29" s="6">
        <f>+SUM('[1]1.CONSUMO ARGENTINA POR TIPO '!C310:C321)/10000</f>
        <v>730.49733600000002</v>
      </c>
      <c r="Q29" s="6">
        <f t="shared" ref="Q29:X29" si="51">+SUM(C25:C29)+SUM(B30:B36)</f>
        <v>665.58010000000002</v>
      </c>
      <c r="R29" s="6">
        <f t="shared" si="51"/>
        <v>650.15050000000008</v>
      </c>
      <c r="S29" s="6">
        <f t="shared" si="51"/>
        <v>618.24580000000003</v>
      </c>
      <c r="T29" s="6">
        <f t="shared" si="51"/>
        <v>640.9507000000001</v>
      </c>
      <c r="U29" s="6">
        <f t="shared" si="51"/>
        <v>602.99790000000007</v>
      </c>
      <c r="V29" s="6">
        <f t="shared" si="51"/>
        <v>553.85470000000009</v>
      </c>
      <c r="W29" s="6">
        <f t="shared" si="51"/>
        <v>501.35059999999999</v>
      </c>
      <c r="X29" s="6">
        <f t="shared" si="51"/>
        <v>499.68599999999998</v>
      </c>
      <c r="Y29" s="67">
        <f t="shared" ref="Y29" si="52">+SUM(K25:K29)+SUM(J30:J36)</f>
        <v>505.4085</v>
      </c>
      <c r="Z29" s="37"/>
      <c r="AA29" s="78"/>
      <c r="AB29" s="7"/>
    </row>
    <row r="30" spans="1:28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">
        <f>+'[1]1.CONSUMO ARGENTINA POR TIPO '!C418/10000</f>
        <v>40.906799999999997</v>
      </c>
      <c r="K30" s="67">
        <f>+'[1]1.CONSUMO ARGENTINA POR TIPO '!C430/10000</f>
        <v>35.425600000000003</v>
      </c>
      <c r="L30" s="67"/>
      <c r="M30" s="7"/>
      <c r="O30" s="42" t="s">
        <v>3</v>
      </c>
      <c r="P30" s="6">
        <f>+SUM('[1]1.CONSUMO ARGENTINA POR TIPO '!C311:C322)/10000</f>
        <v>715.838528</v>
      </c>
      <c r="Q30" s="6">
        <f t="shared" ref="Q30:X30" si="53">+SUM(C25:C30)+SUM(B31:B36)</f>
        <v>673.95370000000003</v>
      </c>
      <c r="R30" s="6">
        <f t="shared" si="53"/>
        <v>645.13059999999996</v>
      </c>
      <c r="S30" s="6">
        <f t="shared" si="53"/>
        <v>611.29750000000001</v>
      </c>
      <c r="T30" s="6">
        <f t="shared" si="53"/>
        <v>655.23649999999998</v>
      </c>
      <c r="U30" s="6">
        <f t="shared" si="53"/>
        <v>590.06280000000004</v>
      </c>
      <c r="V30" s="6">
        <f t="shared" si="53"/>
        <v>540.63710000000003</v>
      </c>
      <c r="W30" s="6">
        <f t="shared" si="53"/>
        <v>503.74910000000006</v>
      </c>
      <c r="X30" s="6">
        <f t="shared" si="53"/>
        <v>497.65920000000006</v>
      </c>
      <c r="Y30" s="67">
        <f t="shared" ref="Y30" si="54">+SUM(K25:K30)+SUM(J31:J36)</f>
        <v>499.92730000000006</v>
      </c>
      <c r="Z30" s="37"/>
      <c r="AA30" s="78"/>
      <c r="AB30" s="7"/>
    </row>
    <row r="31" spans="1:28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">
        <f>+'[1]1.CONSUMO ARGENTINA POR TIPO '!C419/10000</f>
        <v>51.483199999999997</v>
      </c>
      <c r="K31" s="67">
        <f>+'[1]1.CONSUMO ARGENTINA POR TIPO '!C431/10000</f>
        <v>43.856299999999997</v>
      </c>
      <c r="L31" s="67"/>
      <c r="M31" s="7"/>
      <c r="O31" s="42" t="s">
        <v>4</v>
      </c>
      <c r="P31" s="6">
        <f>+SUM('[1]1.CONSUMO ARGENTINA POR TIPO '!C312:C323)/10000</f>
        <v>706.97689100000002</v>
      </c>
      <c r="Q31" s="6">
        <f t="shared" ref="Q31:X31" si="55">+SUM(C25:C31)+SUM(B32:B36)</f>
        <v>674.87870000000009</v>
      </c>
      <c r="R31" s="6">
        <f t="shared" si="55"/>
        <v>642.94880000000001</v>
      </c>
      <c r="S31" s="6">
        <f t="shared" si="55"/>
        <v>611.65539999999999</v>
      </c>
      <c r="T31" s="6">
        <f t="shared" si="55"/>
        <v>666.48199999999997</v>
      </c>
      <c r="U31" s="6">
        <f t="shared" si="55"/>
        <v>573.553</v>
      </c>
      <c r="V31" s="6">
        <f t="shared" si="55"/>
        <v>538.47810000000004</v>
      </c>
      <c r="W31" s="6">
        <f t="shared" si="55"/>
        <v>500.89710000000002</v>
      </c>
      <c r="X31" s="6">
        <f t="shared" si="55"/>
        <v>501.77719999999999</v>
      </c>
      <c r="Y31" s="67">
        <f t="shared" ref="Y31" si="56">+SUM(K25:K31)+SUM(J32:J36)</f>
        <v>492.30039999999997</v>
      </c>
      <c r="Z31" s="67"/>
      <c r="AA31" s="78"/>
      <c r="AB31" s="7"/>
    </row>
    <row r="32" spans="1:28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">
        <f>+'[1]1.CONSUMO ARGENTINA POR TIPO '!C420/10000</f>
        <v>55.452199999999998</v>
      </c>
      <c r="K32" s="67">
        <f>+'[1]1.CONSUMO ARGENTINA POR TIPO '!C432/10000</f>
        <v>44.7622</v>
      </c>
      <c r="L32" s="67"/>
      <c r="M32" s="7"/>
      <c r="O32" s="42" t="s">
        <v>5</v>
      </c>
      <c r="P32" s="6">
        <f>+SUM('[1]1.CONSUMO ARGENTINA POR TIPO '!C313:C324)/10000</f>
        <v>706.595418</v>
      </c>
      <c r="Q32" s="6">
        <f t="shared" ref="Q32:X32" si="57">+SUM(C25:C32)+SUM(B33:B36)</f>
        <v>673.67220000000009</v>
      </c>
      <c r="R32" s="6">
        <f t="shared" si="57"/>
        <v>639.4203</v>
      </c>
      <c r="S32" s="6">
        <f t="shared" si="57"/>
        <v>616.1576</v>
      </c>
      <c r="T32" s="6">
        <f t="shared" si="57"/>
        <v>663.80730000000005</v>
      </c>
      <c r="U32" s="6">
        <f t="shared" si="57"/>
        <v>566.48419999999999</v>
      </c>
      <c r="V32" s="6">
        <f t="shared" si="57"/>
        <v>538.63110000000006</v>
      </c>
      <c r="W32" s="6">
        <f t="shared" si="57"/>
        <v>499.46600000000012</v>
      </c>
      <c r="X32" s="6">
        <f t="shared" si="57"/>
        <v>508.27160000000003</v>
      </c>
      <c r="Y32" s="67">
        <f t="shared" ref="Y32" si="58">+SUM(K25:K32)+SUM(J33:J36)</f>
        <v>481.61040000000003</v>
      </c>
      <c r="Z32" s="67"/>
      <c r="AA32" s="78"/>
      <c r="AB32" s="7"/>
    </row>
    <row r="33" spans="1:28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">
        <f>+'[1]1.CONSUMO ARGENTINA POR TIPO '!C421/10000</f>
        <v>43.411900000000003</v>
      </c>
      <c r="K33" s="67">
        <f>+'[1]1.CONSUMO ARGENTINA POR TIPO '!C433/10000</f>
        <v>45.145899999999997</v>
      </c>
      <c r="L33" s="67"/>
      <c r="M33" s="7"/>
      <c r="O33" s="42" t="s">
        <v>6</v>
      </c>
      <c r="P33" s="6">
        <f>+SUM('[1]1.CONSUMO ARGENTINA POR TIPO '!C314:C325)/10000</f>
        <v>705.11019199999998</v>
      </c>
      <c r="Q33" s="6">
        <f t="shared" ref="Q33:X33" si="59">+SUM(C25:C33)+SUM(B34:B36)</f>
        <v>673.21560000000011</v>
      </c>
      <c r="R33" s="6">
        <f t="shared" si="59"/>
        <v>628.21069999999997</v>
      </c>
      <c r="S33" s="6">
        <f t="shared" si="59"/>
        <v>620.55140000000006</v>
      </c>
      <c r="T33" s="6">
        <f t="shared" si="59"/>
        <v>665.96350000000007</v>
      </c>
      <c r="U33" s="6">
        <f t="shared" si="59"/>
        <v>558.65519999999992</v>
      </c>
      <c r="V33" s="6">
        <f t="shared" si="59"/>
        <v>535.3116</v>
      </c>
      <c r="W33" s="6">
        <f t="shared" si="59"/>
        <v>498.05200000000013</v>
      </c>
      <c r="X33" s="6">
        <f t="shared" si="59"/>
        <v>507.55740000000003</v>
      </c>
      <c r="Y33" s="67">
        <f t="shared" ref="Y33" si="60">+SUM(K25:K33)+SUM(J34:J36)</f>
        <v>483.34440000000001</v>
      </c>
      <c r="Z33" s="37"/>
      <c r="AA33" s="78"/>
      <c r="AB33" s="7"/>
    </row>
    <row r="34" spans="1:28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">
        <f>+'[1]1.CONSUMO ARGENTINA POR TIPO '!C422/10000</f>
        <v>46.086399999999998</v>
      </c>
      <c r="K34" s="67">
        <f>+'[1]1.CONSUMO ARGENTINA POR TIPO '!C434/10000</f>
        <v>45.827199999999998</v>
      </c>
      <c r="L34" s="67"/>
      <c r="M34" s="7"/>
      <c r="O34" s="42" t="s">
        <v>7</v>
      </c>
      <c r="P34" s="6">
        <f>+SUM('[1]1.CONSUMO ARGENTINA POR TIPO '!C315:C326)/10000</f>
        <v>696.57094900000004</v>
      </c>
      <c r="Q34" s="6">
        <f t="shared" ref="Q34:X34" si="61">+SUM(C25:C34)+SUM(B35:B36)</f>
        <v>667.62060000000008</v>
      </c>
      <c r="R34" s="6">
        <f t="shared" si="61"/>
        <v>623.23059999999998</v>
      </c>
      <c r="S34" s="6">
        <f t="shared" si="61"/>
        <v>629.50409999999999</v>
      </c>
      <c r="T34" s="6">
        <f t="shared" si="61"/>
        <v>665.75990000000002</v>
      </c>
      <c r="U34" s="6">
        <f t="shared" si="61"/>
        <v>548.81380000000001</v>
      </c>
      <c r="V34" s="6">
        <f t="shared" si="61"/>
        <v>537.42679999999996</v>
      </c>
      <c r="W34" s="6">
        <f t="shared" si="61"/>
        <v>500.39730000000009</v>
      </c>
      <c r="X34" s="6">
        <f t="shared" si="61"/>
        <v>504.11970000000002</v>
      </c>
      <c r="Y34" s="67">
        <f t="shared" ref="Y34" si="62">+SUM(K25:K34)+SUM(J35:J36)</f>
        <v>483.08519999999999</v>
      </c>
      <c r="Z34" s="37"/>
      <c r="AA34" s="78"/>
      <c r="AB34" s="7"/>
    </row>
    <row r="35" spans="1:28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">
        <f>+'[1]1.CONSUMO ARGENTINA POR TIPO '!C423/10000</f>
        <v>46.478200000000001</v>
      </c>
      <c r="K35" s="67">
        <f>+'[1]1.CONSUMO ARGENTINA POR TIPO '!C435/10000</f>
        <v>41.8446</v>
      </c>
      <c r="L35" s="67"/>
      <c r="M35" s="7"/>
      <c r="O35" s="42" t="s">
        <v>8</v>
      </c>
      <c r="P35" s="6">
        <f>+SUM('[1]1.CONSUMO ARGENTINA POR TIPO '!C316:C327)/10000</f>
        <v>692.45104900000001</v>
      </c>
      <c r="Q35" s="6">
        <f t="shared" ref="Q35:X35" si="63">+SUM(C25:C35)+SUM(B36)</f>
        <v>665.06040000000007</v>
      </c>
      <c r="R35" s="6">
        <f t="shared" si="63"/>
        <v>617.79520000000002</v>
      </c>
      <c r="S35" s="6">
        <f t="shared" si="63"/>
        <v>634.096</v>
      </c>
      <c r="T35" s="6">
        <f t="shared" si="63"/>
        <v>661.1889000000001</v>
      </c>
      <c r="U35" s="6">
        <f t="shared" si="63"/>
        <v>552.48349999999994</v>
      </c>
      <c r="V35" s="6">
        <f t="shared" si="63"/>
        <v>524.74059999999997</v>
      </c>
      <c r="W35" s="6">
        <f t="shared" si="63"/>
        <v>505.21060000000011</v>
      </c>
      <c r="X35" s="6">
        <f t="shared" si="63"/>
        <v>507.57190000000003</v>
      </c>
      <c r="Y35" s="67">
        <f t="shared" ref="Y35" si="64">+SUM(K25:K35)+SUM(J36)</f>
        <v>478.45160000000004</v>
      </c>
      <c r="Z35" s="37"/>
      <c r="AA35" s="78"/>
      <c r="AB35" s="7"/>
    </row>
    <row r="36" spans="1:28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">
        <f>+'[1]1.CONSUMO ARGENTINA POR TIPO '!C424/10000</f>
        <v>40.921799999999998</v>
      </c>
      <c r="K36" s="67">
        <f>+'[1]1.CONSUMO ARGENTINA POR TIPO '!C436/10000</f>
        <v>43.8461</v>
      </c>
      <c r="L36" s="67"/>
      <c r="M36" s="7"/>
      <c r="O36" s="42" t="s">
        <v>9</v>
      </c>
      <c r="P36" s="6">
        <f>+SUM('[1]1.CONSUMO ARGENTINA POR TIPO '!C317:C328)/10000</f>
        <v>687.31261700000005</v>
      </c>
      <c r="Q36" s="6">
        <f t="shared" ref="Q36:X36" si="65">+SUM(C25:C36)</f>
        <v>658.32210000000009</v>
      </c>
      <c r="R36" s="6">
        <f t="shared" si="65"/>
        <v>617.50869999999998</v>
      </c>
      <c r="S36" s="6">
        <f t="shared" si="65"/>
        <v>636.71080000000006</v>
      </c>
      <c r="T36" s="6">
        <f t="shared" si="65"/>
        <v>661.76120000000003</v>
      </c>
      <c r="U36" s="6">
        <f t="shared" si="65"/>
        <v>548.4819</v>
      </c>
      <c r="V36" s="6">
        <f t="shared" si="65"/>
        <v>514.87869999999998</v>
      </c>
      <c r="W36" s="6">
        <f t="shared" si="65"/>
        <v>507.64330000000007</v>
      </c>
      <c r="X36" s="6">
        <f t="shared" si="65"/>
        <v>507.86500000000007</v>
      </c>
      <c r="Y36" s="67">
        <f t="shared" ref="Y36" si="66">+SUM(K25:K36)</f>
        <v>481.3759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7">SUM(G25:G36)</f>
        <v>548.4819</v>
      </c>
      <c r="H37" s="54">
        <f t="shared" si="67"/>
        <v>514.87869999999998</v>
      </c>
      <c r="I37" s="54">
        <f t="shared" ref="I37:J37" si="68">SUM(I25:I36)</f>
        <v>507.64330000000007</v>
      </c>
      <c r="J37" s="54">
        <f t="shared" si="68"/>
        <v>507.86500000000007</v>
      </c>
      <c r="K37" s="186">
        <f t="shared" ref="K37" si="69">SUM(K25:K36)</f>
        <v>481.3759</v>
      </c>
      <c r="L37" s="186"/>
      <c r="M37" s="165"/>
      <c r="N37" s="3"/>
      <c r="O37" s="43" t="s">
        <v>14</v>
      </c>
      <c r="P37" s="46">
        <f t="shared" ref="P37" si="70">+AVERAGE(P25:P36)</f>
        <v>717.43518516666666</v>
      </c>
      <c r="Q37" s="46">
        <f>+AVERAGE(Q25:Q36)</f>
        <v>669.8196833333335</v>
      </c>
      <c r="R37" s="46">
        <f t="shared" ref="R37:V37" si="71">+AVERAGE(R25:R36)</f>
        <v>641.03616666666665</v>
      </c>
      <c r="S37" s="46">
        <f t="shared" si="71"/>
        <v>620.53439999999989</v>
      </c>
      <c r="T37" s="46">
        <f t="shared" si="71"/>
        <v>655.16562500000009</v>
      </c>
      <c r="U37" s="46">
        <f t="shared" si="71"/>
        <v>591.13459166666678</v>
      </c>
      <c r="V37" s="226">
        <f t="shared" si="71"/>
        <v>538.94247500000017</v>
      </c>
      <c r="W37" s="226">
        <f t="shared" ref="W37" si="72">+AVERAGE(W25:W36)</f>
        <v>503.93775000000005</v>
      </c>
      <c r="X37" s="226">
        <f t="shared" ref="X37" si="73">+AVERAGE(X25:X36)</f>
        <v>504.36204999999995</v>
      </c>
      <c r="Y37" s="220">
        <f t="shared" ref="Y37:Z37" si="74">+AVERAGE(Y25:Y36)</f>
        <v>496.39646666666681</v>
      </c>
      <c r="Z37" s="197">
        <f t="shared" si="74"/>
        <v>486.97775000000001</v>
      </c>
      <c r="AA37" s="79"/>
      <c r="AB37" s="75"/>
    </row>
    <row r="38" spans="1:28" ht="25.5" x14ac:dyDescent="0.25">
      <c r="A38" s="57" t="s">
        <v>15</v>
      </c>
      <c r="B38" s="195">
        <f t="shared" ref="B38:H38" si="75">+B37/B$73</f>
        <v>0.72991172510030389</v>
      </c>
      <c r="C38" s="58">
        <f t="shared" si="75"/>
        <v>0.73761331894682725</v>
      </c>
      <c r="D38" s="58">
        <f t="shared" si="75"/>
        <v>0.735477793588177</v>
      </c>
      <c r="E38" s="58">
        <f t="shared" si="75"/>
        <v>0.71923649940757484</v>
      </c>
      <c r="F38" s="58">
        <f t="shared" si="75"/>
        <v>0.70178706375141064</v>
      </c>
      <c r="G38" s="58">
        <f t="shared" si="75"/>
        <v>0.65443850425619798</v>
      </c>
      <c r="H38" s="58">
        <f t="shared" si="75"/>
        <v>0.62212736001917812</v>
      </c>
      <c r="I38" s="58">
        <f t="shared" ref="I38:J38" si="76">+I37/I$73</f>
        <v>0.65480376781885641</v>
      </c>
      <c r="J38" s="58">
        <f t="shared" si="76"/>
        <v>0.66593386689330958</v>
      </c>
      <c r="K38" s="189">
        <f t="shared" ref="K38" si="77">+K37/K$73</f>
        <v>0.64653840192526058</v>
      </c>
      <c r="L38" s="189"/>
      <c r="M38" s="59"/>
      <c r="N38" s="3"/>
      <c r="O38" s="44" t="s">
        <v>15</v>
      </c>
      <c r="P38" s="48">
        <f t="shared" ref="P38:V38" si="78">+P37/P$73</f>
        <v>0.72907287415850175</v>
      </c>
      <c r="Q38" s="48">
        <f t="shared" si="78"/>
        <v>0.73428998950504865</v>
      </c>
      <c r="R38" s="48">
        <f t="shared" si="78"/>
        <v>0.73658652696084947</v>
      </c>
      <c r="S38" s="48">
        <f t="shared" si="78"/>
        <v>0.72610546304881929</v>
      </c>
      <c r="T38" s="48">
        <f t="shared" si="78"/>
        <v>0.71319493277732482</v>
      </c>
      <c r="U38" s="48">
        <f t="shared" si="78"/>
        <v>0.66899840129565269</v>
      </c>
      <c r="V38" s="58">
        <f t="shared" si="78"/>
        <v>0.63966776493625188</v>
      </c>
      <c r="W38" s="58">
        <f t="shared" ref="W38" si="79">+W37/W$73</f>
        <v>0.63818015898474278</v>
      </c>
      <c r="X38" s="58">
        <f t="shared" ref="X38" si="80">+X37/X$73</f>
        <v>0.6586412006427198</v>
      </c>
      <c r="Y38" s="189">
        <f t="shared" ref="Y38:Z38" si="81">+Y37/Y$73</f>
        <v>0.65397276951062888</v>
      </c>
      <c r="Z38" s="188">
        <f t="shared" si="81"/>
        <v>0.65346905266677868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82">+D37/C37-1</f>
        <v>-6.1996095832116405E-2</v>
      </c>
      <c r="E39" s="62">
        <f t="shared" ref="E39" si="83">+E37/D37-1</f>
        <v>3.109608010381093E-2</v>
      </c>
      <c r="F39" s="62">
        <f t="shared" ref="F39:K39" si="84">+F37/E37-1</f>
        <v>3.9343450747183706E-2</v>
      </c>
      <c r="G39" s="62">
        <f t="shared" si="84"/>
        <v>-0.17117851575462573</v>
      </c>
      <c r="H39" s="62">
        <f t="shared" si="84"/>
        <v>-6.1265832108589158E-2</v>
      </c>
      <c r="I39" s="62">
        <f t="shared" si="84"/>
        <v>-1.4052630260292243E-2</v>
      </c>
      <c r="J39" s="62">
        <f t="shared" si="84"/>
        <v>4.36723975279385E-4</v>
      </c>
      <c r="K39" s="190">
        <f t="shared" si="84"/>
        <v>-5.2157758459433268E-2</v>
      </c>
      <c r="L39" s="190"/>
      <c r="M39" s="63"/>
      <c r="O39" s="45" t="s">
        <v>12</v>
      </c>
      <c r="P39" s="49"/>
      <c r="Q39" s="50">
        <f>+Q37/P37-1</f>
        <v>-6.6369064157721258E-2</v>
      </c>
      <c r="R39" s="50">
        <f t="shared" ref="R39" si="85">+R37/Q37-1</f>
        <v>-4.2972037673522423E-2</v>
      </c>
      <c r="S39" s="50">
        <f t="shared" ref="S39" si="86">+S37/R37-1</f>
        <v>-3.1982230851769544E-2</v>
      </c>
      <c r="T39" s="50">
        <f t="shared" ref="T39" si="87">+T37/S37-1</f>
        <v>5.5808711007802714E-2</v>
      </c>
      <c r="U39" s="50">
        <f t="shared" ref="U39" si="88">+U37/T37-1</f>
        <v>-9.7732589882647325E-2</v>
      </c>
      <c r="V39" s="62">
        <f t="shared" ref="V39:Z39" si="89">+V37/U37-1</f>
        <v>-8.8291427032740954E-2</v>
      </c>
      <c r="W39" s="62">
        <f t="shared" si="89"/>
        <v>-6.4950763066132677E-2</v>
      </c>
      <c r="X39" s="62">
        <f t="shared" si="89"/>
        <v>8.4196907256872677E-4</v>
      </c>
      <c r="Y39" s="190">
        <f t="shared" si="89"/>
        <v>-1.5793383608725398E-2</v>
      </c>
      <c r="Z39" s="187">
        <f t="shared" si="89"/>
        <v>-1.8974181524526235E-2</v>
      </c>
      <c r="AA39" s="73"/>
      <c r="AB39" s="52"/>
    </row>
    <row r="40" spans="1:28" ht="13.5" thickBot="1" x14ac:dyDescent="0.3"/>
    <row r="41" spans="1:28" ht="13.5" thickBot="1" x14ac:dyDescent="0.3">
      <c r="A41" s="276" t="s">
        <v>230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O41" s="276" t="s">
        <v>231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90">+C42+1</f>
        <v>2018</v>
      </c>
      <c r="E42" s="39">
        <f t="shared" si="90"/>
        <v>2019</v>
      </c>
      <c r="F42" s="39">
        <f t="shared" si="90"/>
        <v>2020</v>
      </c>
      <c r="G42" s="39">
        <f t="shared" si="90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192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" si="91">+Q42+1</f>
        <v>2018</v>
      </c>
      <c r="S42" s="64">
        <f t="shared" ref="S42" si="92">+R42+1</f>
        <v>2019</v>
      </c>
      <c r="T42" s="64">
        <f t="shared" ref="T42" si="93">+S42+1</f>
        <v>2020</v>
      </c>
      <c r="U42" s="64">
        <f t="shared" ref="U42" si="94">+T42+1</f>
        <v>2021</v>
      </c>
      <c r="V42" s="39">
        <f t="shared" ref="V42" si="95">+U42+1</f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">
        <f>+'[1]1.CONSUMO ARGENTINA POR TIPO '!F413/10000</f>
        <v>1.4072</v>
      </c>
      <c r="K43" s="67">
        <f>+'[1]1.CONSUMO ARGENTINA POR TIPO '!F425/10000</f>
        <v>1.3888</v>
      </c>
      <c r="L43" s="67">
        <f>+'[1]1.CONSUMO ARGENTINA POR TIPO '!F437/10000</f>
        <v>1.2764</v>
      </c>
      <c r="M43" s="7">
        <f>+L43/K43-1</f>
        <v>-8.0933179723502335E-2</v>
      </c>
      <c r="O43" s="42" t="s">
        <v>10</v>
      </c>
      <c r="P43" s="6">
        <f>+SUM('[1]1.CONSUMO ARGENTINA POR TIPO '!E306:F317)/10000</f>
        <v>47.086221000000002</v>
      </c>
      <c r="Q43" s="6">
        <f t="shared" ref="Q43:X43" si="96">+SUM(C43)+SUM(B44:B54)</f>
        <v>44.913885999999998</v>
      </c>
      <c r="R43" s="6">
        <f t="shared" si="96"/>
        <v>38.8033</v>
      </c>
      <c r="S43" s="6">
        <f t="shared" si="96"/>
        <v>31.7028</v>
      </c>
      <c r="T43" s="6">
        <f t="shared" si="96"/>
        <v>29.509999999999998</v>
      </c>
      <c r="U43" s="6">
        <f t="shared" si="96"/>
        <v>25.473299999999998</v>
      </c>
      <c r="V43" s="6">
        <f t="shared" si="96"/>
        <v>34.297500000000007</v>
      </c>
      <c r="W43" s="6">
        <f t="shared" si="96"/>
        <v>39.892300000000006</v>
      </c>
      <c r="X43" s="6">
        <f t="shared" si="96"/>
        <v>36.826400000000007</v>
      </c>
      <c r="Y43" s="67">
        <f t="shared" ref="Y43" si="97">+SUM(K43)+SUM(J44:J54)</f>
        <v>27.599700000000002</v>
      </c>
      <c r="Z43" s="37">
        <f>+SUM(L43)+SUM(K44:K54)</f>
        <v>25.833299999999998</v>
      </c>
      <c r="AA43" s="78">
        <f>+Z43/Y43-1</f>
        <v>-6.400069565973554E-2</v>
      </c>
      <c r="AB43" s="7">
        <f>+POWER(Z43/U43,0.2)-1</f>
        <v>2.8106449922868926E-3</v>
      </c>
    </row>
    <row r="44" spans="1:28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">
        <f>+'[1]1.CONSUMO ARGENTINA POR TIPO '!F414/10000</f>
        <v>1.0708</v>
      </c>
      <c r="K44" s="67">
        <f>+'[1]1.CONSUMO ARGENTINA POR TIPO '!F426/10000</f>
        <v>1.36</v>
      </c>
      <c r="L44" s="67">
        <f>+'[1]1.CONSUMO ARGENTINA POR TIPO '!F438/10000</f>
        <v>1.2701</v>
      </c>
      <c r="M44" s="7">
        <f>+L44/K44-1</f>
        <v>-6.6102941176470642E-2</v>
      </c>
      <c r="O44" s="42" t="s">
        <v>11</v>
      </c>
      <c r="P44" s="6">
        <f>+SUM('[1]1.CONSUMO ARGENTINA POR TIPO '!E307:F318)/10000</f>
        <v>47.286906000000009</v>
      </c>
      <c r="Q44" s="6">
        <f t="shared" ref="Q44:V44" si="98">+SUM(C43:C44)+SUM(B45:B54)</f>
        <v>44.085701</v>
      </c>
      <c r="R44" s="6">
        <f t="shared" si="98"/>
        <v>38.923900000000003</v>
      </c>
      <c r="S44" s="6">
        <f t="shared" si="98"/>
        <v>31.379100000000001</v>
      </c>
      <c r="T44" s="6">
        <f t="shared" si="98"/>
        <v>29.389899999999997</v>
      </c>
      <c r="U44" s="6">
        <f t="shared" si="98"/>
        <v>25.846</v>
      </c>
      <c r="V44" s="6">
        <f t="shared" si="98"/>
        <v>34.901400000000002</v>
      </c>
      <c r="W44" s="6">
        <f t="shared" ref="W44" si="99">+SUM(I43:I44)+SUM(H45:H54)</f>
        <v>39.190300000000001</v>
      </c>
      <c r="X44" s="6">
        <f t="shared" ref="X44" si="100">+SUM(J43:J44)+SUM(I45:I54)</f>
        <v>36.415100000000002</v>
      </c>
      <c r="Y44" s="67">
        <f t="shared" ref="Y44" si="101">+SUM(K43:K44)+SUM(J45:J54)</f>
        <v>27.888900000000003</v>
      </c>
      <c r="Z44" s="37">
        <f t="shared" ref="Z44" si="102">+SUM(L43:L44)+SUM(K45:K54)</f>
        <v>25.743400000000001</v>
      </c>
      <c r="AA44" s="78">
        <f>+Z44/Y44-1</f>
        <v>-7.6930248234960974E-2</v>
      </c>
      <c r="AB44" s="7">
        <f>+POWER(Z44/U44,0.2)-1</f>
        <v>-7.9519696839203124E-4</v>
      </c>
    </row>
    <row r="45" spans="1:28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">
        <f>+'[1]1.CONSUMO ARGENTINA POR TIPO '!F415/10000</f>
        <v>1.5222</v>
      </c>
      <c r="K45" s="67">
        <f>+'[1]1.CONSUMO ARGENTINA POR TIPO '!F427/10000</f>
        <v>1.2029000000000001</v>
      </c>
      <c r="L45" s="67">
        <f>+'[1]1.CONSUMO ARGENTINA POR TIPO '!F439/10000</f>
        <v>1.7369000000000001</v>
      </c>
      <c r="M45" s="7">
        <f>+L45/K45-1</f>
        <v>0.44392717599135412</v>
      </c>
      <c r="O45" s="42" t="s">
        <v>0</v>
      </c>
      <c r="P45" s="6">
        <f>+SUM('[1]1.CONSUMO ARGENTINA POR TIPO '!E308:F319)/10000</f>
        <v>48.098843000000002</v>
      </c>
      <c r="Q45" s="6">
        <f t="shared" ref="Q45:V45" si="103">+SUM(C43:C45)+SUM(B46:B54)</f>
        <v>43.898941000000008</v>
      </c>
      <c r="R45" s="6">
        <f t="shared" si="103"/>
        <v>38.318300000000001</v>
      </c>
      <c r="S45" s="6">
        <f t="shared" si="103"/>
        <v>30.211000000000002</v>
      </c>
      <c r="T45" s="6">
        <f t="shared" si="103"/>
        <v>29.632999999999999</v>
      </c>
      <c r="U45" s="6">
        <f t="shared" si="103"/>
        <v>26.472500000000004</v>
      </c>
      <c r="V45" s="6">
        <f t="shared" si="103"/>
        <v>35.592100000000002</v>
      </c>
      <c r="W45" s="6">
        <f t="shared" ref="W45" si="104">+SUM(I43:I45)+SUM(H46:H54)</f>
        <v>38.8033</v>
      </c>
      <c r="X45" s="6">
        <f t="shared" ref="X45" si="105">+SUM(J43:J45)+SUM(I46:I54)</f>
        <v>35.7363</v>
      </c>
      <c r="Y45" s="67">
        <f t="shared" ref="Y45" si="106">+SUM(K43:K45)+SUM(J46:J54)</f>
        <v>27.569600000000001</v>
      </c>
      <c r="Z45" s="37">
        <f t="shared" ref="Z45" si="107">+SUM(L43:L45)+SUM(K46:K54)</f>
        <v>26.2774</v>
      </c>
      <c r="AA45" s="78">
        <f>+Z45/Y45-1</f>
        <v>-4.6870466020544455E-2</v>
      </c>
      <c r="AB45" s="7">
        <f>+POWER(Z45/U45,0.2)-1</f>
        <v>-1.4783469971813012E-3</v>
      </c>
    </row>
    <row r="46" spans="1:28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">
        <f>+'[1]1.CONSUMO ARGENTINA POR TIPO '!F416/10000</f>
        <v>1.3265</v>
      </c>
      <c r="K46" s="67">
        <f>+'[1]1.CONSUMO ARGENTINA POR TIPO '!F428/10000</f>
        <v>2.0623999999999998</v>
      </c>
      <c r="L46" s="67">
        <f>+'[1]1.CONSUMO ARGENTINA POR TIPO '!F440/10000</f>
        <v>1.8407</v>
      </c>
      <c r="M46" s="7">
        <f>+L46/K46-1</f>
        <v>-0.1074961210240496</v>
      </c>
      <c r="O46" s="42" t="s">
        <v>1</v>
      </c>
      <c r="P46" s="6">
        <f>+SUM('[1]1.CONSUMO ARGENTINA POR TIPO '!E309:F320)/10000</f>
        <v>47.494657000000004</v>
      </c>
      <c r="Q46" s="6">
        <f t="shared" ref="Q46:V46" si="108">+SUM(C43:C46)+SUM(B47:B54)</f>
        <v>43.641752999999994</v>
      </c>
      <c r="R46" s="6">
        <f t="shared" si="108"/>
        <v>37.970799999999997</v>
      </c>
      <c r="S46" s="6">
        <f t="shared" si="108"/>
        <v>29.183599999999998</v>
      </c>
      <c r="T46" s="6">
        <f t="shared" si="108"/>
        <v>29.524699999999999</v>
      </c>
      <c r="U46" s="6">
        <f t="shared" si="108"/>
        <v>27.7455</v>
      </c>
      <c r="V46" s="6">
        <f t="shared" si="108"/>
        <v>36.037399999999998</v>
      </c>
      <c r="W46" s="6">
        <f t="shared" ref="W46" si="109">+SUM(I43:I46)+SUM(H47:H54)</f>
        <v>38.180000000000007</v>
      </c>
      <c r="X46" s="6">
        <f t="shared" ref="X46" si="110">+SUM(J43:J46)+SUM(I47:I54)</f>
        <v>34.949300000000001</v>
      </c>
      <c r="Y46" s="67">
        <f t="shared" ref="Y46" si="111">+SUM(K43:K46)+SUM(J47:J54)</f>
        <v>28.305499999999999</v>
      </c>
      <c r="Z46" s="37">
        <f t="shared" ref="Z46" si="112">+SUM(L43:L46)+SUM(K47:K54)</f>
        <v>26.055700000000002</v>
      </c>
      <c r="AA46" s="78">
        <f>+Z46/Y46-1</f>
        <v>-7.9482786030983243E-2</v>
      </c>
      <c r="AB46" s="7">
        <f>+POWER(Z46/U46,0.2)-1</f>
        <v>-1.2488781857578068E-2</v>
      </c>
    </row>
    <row r="47" spans="1:28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">
        <f>+'[1]1.CONSUMO ARGENTINA POR TIPO '!F417/10000</f>
        <v>1.5522</v>
      </c>
      <c r="K47" s="67">
        <f>+'[1]1.CONSUMO ARGENTINA POR TIPO '!F429/10000</f>
        <v>1.1837</v>
      </c>
      <c r="L47" s="67"/>
      <c r="M47" s="7"/>
      <c r="O47" s="42" t="s">
        <v>2</v>
      </c>
      <c r="P47" s="6">
        <f>+SUM('[1]1.CONSUMO ARGENTINA POR TIPO '!E310:F321)/10000</f>
        <v>47.439907000000005</v>
      </c>
      <c r="Q47" s="6">
        <f t="shared" ref="Q47:V47" si="113">+SUM(C43:C47)+SUM(B48:B54)</f>
        <v>43.472369999999998</v>
      </c>
      <c r="R47" s="6">
        <f t="shared" si="113"/>
        <v>37.405699999999996</v>
      </c>
      <c r="S47" s="6">
        <f t="shared" si="113"/>
        <v>28.703700000000001</v>
      </c>
      <c r="T47" s="6">
        <f t="shared" si="113"/>
        <v>28.497299999999999</v>
      </c>
      <c r="U47" s="6">
        <f t="shared" si="113"/>
        <v>29.444099999999999</v>
      </c>
      <c r="V47" s="6">
        <f t="shared" si="113"/>
        <v>36.529499999999999</v>
      </c>
      <c r="W47" s="6">
        <f t="shared" ref="W47" si="114">+SUM(I43:I47)+SUM(H48:H54)</f>
        <v>38.155500000000004</v>
      </c>
      <c r="X47" s="6">
        <f t="shared" ref="X47" si="115">+SUM(J43:J47)+SUM(I48:I54)</f>
        <v>33.430799999999998</v>
      </c>
      <c r="Y47" s="67">
        <f t="shared" ref="Y47" si="116">+SUM(K43:K47)+SUM(J48:J54)</f>
        <v>27.937000000000001</v>
      </c>
      <c r="Z47" s="37"/>
      <c r="AA47" s="78"/>
      <c r="AB47" s="7"/>
    </row>
    <row r="48" spans="1:28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">
        <f>+'[1]1.CONSUMO ARGENTINA POR TIPO '!F418/10000</f>
        <v>1.3979999999999999</v>
      </c>
      <c r="K48" s="67">
        <f>+'[1]1.CONSUMO ARGENTINA POR TIPO '!F430/10000</f>
        <v>1.3109</v>
      </c>
      <c r="L48" s="67"/>
      <c r="M48" s="7"/>
      <c r="O48" s="42" t="s">
        <v>3</v>
      </c>
      <c r="P48" s="6">
        <f>+SUM('[1]1.CONSUMO ARGENTINA POR TIPO '!E311:F322)/10000</f>
        <v>46.036068999999998</v>
      </c>
      <c r="Q48" s="6">
        <f t="shared" ref="Q48:V48" si="117">+SUM(C43:C48)+SUM(B49:B54)</f>
        <v>43.851424000000002</v>
      </c>
      <c r="R48" s="6">
        <f t="shared" si="117"/>
        <v>36.374499999999998</v>
      </c>
      <c r="S48" s="6">
        <f t="shared" si="117"/>
        <v>28.357099999999999</v>
      </c>
      <c r="T48" s="6">
        <f t="shared" si="117"/>
        <v>28.409499999999998</v>
      </c>
      <c r="U48" s="6">
        <f t="shared" si="117"/>
        <v>30.0321</v>
      </c>
      <c r="V48" s="6">
        <f t="shared" si="117"/>
        <v>37.142700000000005</v>
      </c>
      <c r="W48" s="6">
        <f t="shared" ref="W48" si="118">+SUM(I43:I48)+SUM(H49:H54)</f>
        <v>37.997</v>
      </c>
      <c r="X48" s="6">
        <f t="shared" ref="X48" si="119">+SUM(J43:J48)+SUM(I49:I54)</f>
        <v>31.8262</v>
      </c>
      <c r="Y48" s="67">
        <f t="shared" ref="Y48" si="120">+SUM(K43:K48)+SUM(J49:J54)</f>
        <v>27.849899999999998</v>
      </c>
      <c r="Z48" s="37"/>
      <c r="AA48" s="78"/>
      <c r="AB48" s="7"/>
    </row>
    <row r="49" spans="1:28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">
        <f>+'[1]1.CONSUMO ARGENTINA POR TIPO '!F419/10000</f>
        <v>1.8946000000000001</v>
      </c>
      <c r="K49" s="67">
        <f>+'[1]1.CONSUMO ARGENTINA POR TIPO '!F431/10000</f>
        <v>2.0350000000000001</v>
      </c>
      <c r="L49" s="67"/>
      <c r="M49" s="7"/>
      <c r="O49" s="42" t="s">
        <v>4</v>
      </c>
      <c r="P49" s="6">
        <f>+SUM('[1]1.CONSUMO ARGENTINA POR TIPO '!E312:F323)/10000</f>
        <v>45.724594000000003</v>
      </c>
      <c r="Q49" s="6">
        <f t="shared" ref="Q49:V49" si="121">+SUM(C43:C49)+SUM(B50:B54)</f>
        <v>43.703434000000001</v>
      </c>
      <c r="R49" s="6">
        <f t="shared" si="121"/>
        <v>35.464599999999997</v>
      </c>
      <c r="S49" s="6">
        <f t="shared" si="121"/>
        <v>28.445500000000003</v>
      </c>
      <c r="T49" s="6">
        <f t="shared" si="121"/>
        <v>28.019399999999997</v>
      </c>
      <c r="U49" s="6">
        <f t="shared" si="121"/>
        <v>30.916499999999999</v>
      </c>
      <c r="V49" s="6">
        <f t="shared" si="121"/>
        <v>37.391300000000001</v>
      </c>
      <c r="W49" s="6">
        <f t="shared" ref="W49" si="122">+SUM(I43:I49)+SUM(H50:H54)</f>
        <v>37.7044</v>
      </c>
      <c r="X49" s="6">
        <f t="shared" ref="X49" si="123">+SUM(J43:J49)+SUM(I50:I54)</f>
        <v>30.877200000000002</v>
      </c>
      <c r="Y49" s="67">
        <f t="shared" ref="Y49" si="124">+SUM(K43:K49)+SUM(J50:J54)</f>
        <v>27.990299999999998</v>
      </c>
      <c r="Z49" s="67"/>
      <c r="AA49" s="78"/>
      <c r="AB49" s="7"/>
    </row>
    <row r="50" spans="1:28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">
        <f>+'[1]1.CONSUMO ARGENTINA POR TIPO '!F420/10000</f>
        <v>2.5535999999999999</v>
      </c>
      <c r="K50" s="67">
        <f>+'[1]1.CONSUMO ARGENTINA POR TIPO '!F432/10000</f>
        <v>2.6442999999999999</v>
      </c>
      <c r="L50" s="67"/>
      <c r="M50" s="7"/>
      <c r="O50" s="42" t="s">
        <v>5</v>
      </c>
      <c r="P50" s="6">
        <f>+SUM('[1]1.CONSUMO ARGENTINA POR TIPO '!E313:F324)/10000</f>
        <v>46.05037200000001</v>
      </c>
      <c r="Q50" s="6">
        <f t="shared" ref="Q50:V50" si="125">+SUM(C43:C50)+SUM(B51:B54)</f>
        <v>42.641021000000002</v>
      </c>
      <c r="R50" s="6">
        <f t="shared" si="125"/>
        <v>35.508699999999997</v>
      </c>
      <c r="S50" s="6">
        <f t="shared" si="125"/>
        <v>27.767899999999997</v>
      </c>
      <c r="T50" s="6">
        <f t="shared" si="125"/>
        <v>27.8322</v>
      </c>
      <c r="U50" s="6">
        <f t="shared" si="125"/>
        <v>31.1327</v>
      </c>
      <c r="V50" s="6">
        <f t="shared" si="125"/>
        <v>39.330100000000002</v>
      </c>
      <c r="W50" s="6">
        <f t="shared" ref="W50" si="126">+SUM(I43:I50)+SUM(H51:H54)</f>
        <v>37.387199999999993</v>
      </c>
      <c r="X50" s="6">
        <f t="shared" ref="X50" si="127">+SUM(J43:J50)+SUM(I51:I54)</f>
        <v>29.049599999999998</v>
      </c>
      <c r="Y50" s="67">
        <f t="shared" ref="Y50" si="128">+SUM(K43:K50)+SUM(J51:J54)</f>
        <v>28.081</v>
      </c>
      <c r="Z50" s="67"/>
      <c r="AA50" s="78"/>
      <c r="AB50" s="7"/>
    </row>
    <row r="51" spans="1:28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">
        <f>+'[1]1.CONSUMO ARGENTINA POR TIPO '!F421/10000</f>
        <v>3.8283</v>
      </c>
      <c r="K51" s="67">
        <f>+'[1]1.CONSUMO ARGENTINA POR TIPO '!F433/10000</f>
        <v>3.2835999999999999</v>
      </c>
      <c r="L51" s="67"/>
      <c r="M51" s="7"/>
      <c r="O51" s="42" t="s">
        <v>6</v>
      </c>
      <c r="P51" s="6">
        <f>+SUM('[1]1.CONSUMO ARGENTINA POR TIPO '!E314:F325)/10000</f>
        <v>46.603241000000018</v>
      </c>
      <c r="Q51" s="6">
        <f t="shared" ref="Q51:V51" si="129">+SUM(C43:C51)+SUM(B52:B54)</f>
        <v>41.551878000000002</v>
      </c>
      <c r="R51" s="6">
        <f t="shared" si="129"/>
        <v>34.104900000000001</v>
      </c>
      <c r="S51" s="6">
        <f t="shared" si="129"/>
        <v>27.871600000000001</v>
      </c>
      <c r="T51" s="6">
        <f t="shared" si="129"/>
        <v>27.474599999999999</v>
      </c>
      <c r="U51" s="6">
        <f t="shared" si="129"/>
        <v>31.5562</v>
      </c>
      <c r="V51" s="6">
        <f t="shared" si="129"/>
        <v>40.903700000000001</v>
      </c>
      <c r="W51" s="6">
        <f t="shared" ref="W51" si="130">+SUM(I43:I51)+SUM(H52:H54)</f>
        <v>36.433199999999999</v>
      </c>
      <c r="X51" s="6">
        <f t="shared" ref="X51" si="131">+SUM(J43:J51)+SUM(I52:I54)</f>
        <v>28.813899999999997</v>
      </c>
      <c r="Y51" s="67">
        <f t="shared" ref="Y51" si="132">+SUM(K43:K51)+SUM(J52:J54)</f>
        <v>27.536300000000001</v>
      </c>
      <c r="Z51" s="37"/>
      <c r="AA51" s="78"/>
      <c r="AB51" s="7"/>
    </row>
    <row r="52" spans="1:28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">
        <f>+'[1]1.CONSUMO ARGENTINA POR TIPO '!F422/10000</f>
        <v>4.1843000000000004</v>
      </c>
      <c r="K52" s="67">
        <f>+'[1]1.CONSUMO ARGENTINA POR TIPO '!F434/10000</f>
        <v>3.5935999999999999</v>
      </c>
      <c r="L52" s="67"/>
      <c r="M52" s="7"/>
      <c r="O52" s="42" t="s">
        <v>7</v>
      </c>
      <c r="P52" s="6">
        <f>+SUM('[1]1.CONSUMO ARGENTINA POR TIPO '!E315:F326)/10000</f>
        <v>46.185119000000007</v>
      </c>
      <c r="Q52" s="6">
        <f t="shared" ref="Q52:V52" si="133">+SUM(C43:C52)+SUM(B53:B54)</f>
        <v>41.00609</v>
      </c>
      <c r="R52" s="6">
        <f t="shared" si="133"/>
        <v>33.428799999999995</v>
      </c>
      <c r="S52" s="6">
        <f t="shared" si="133"/>
        <v>27.8003</v>
      </c>
      <c r="T52" s="6">
        <f t="shared" si="133"/>
        <v>26.669499999999999</v>
      </c>
      <c r="U52" s="6">
        <f t="shared" si="133"/>
        <v>31.7179</v>
      </c>
      <c r="V52" s="6">
        <f t="shared" si="133"/>
        <v>41.944699999999997</v>
      </c>
      <c r="W52" s="6">
        <f t="shared" ref="W52" si="134">+SUM(I43:I52)+SUM(H53:H54)</f>
        <v>37.101399999999998</v>
      </c>
      <c r="X52" s="6">
        <f t="shared" ref="X52" si="135">+SUM(J43:J52)+SUM(I53:I54)</f>
        <v>27.897500000000001</v>
      </c>
      <c r="Y52" s="67">
        <f t="shared" ref="Y52" si="136">+SUM(K43:K52)+SUM(J53:J54)</f>
        <v>26.945599999999999</v>
      </c>
      <c r="Z52" s="37"/>
      <c r="AA52" s="78"/>
      <c r="AB52" s="7"/>
    </row>
    <row r="53" spans="1:28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">
        <f>+'[1]1.CONSUMO ARGENTINA POR TIPO '!F423/10000</f>
        <v>4.3548</v>
      </c>
      <c r="K53" s="67">
        <f>+'[1]1.CONSUMO ARGENTINA POR TIPO '!F435/10000</f>
        <v>3.2119</v>
      </c>
      <c r="L53" s="67"/>
      <c r="M53" s="7"/>
      <c r="O53" s="42" t="s">
        <v>8</v>
      </c>
      <c r="P53" s="6">
        <f>+SUM('[1]1.CONSUMO ARGENTINA POR TIPO '!E316:F327)/10000</f>
        <v>45.899721000000007</v>
      </c>
      <c r="Q53" s="6">
        <f t="shared" ref="Q53:V53" si="137">+SUM(C43:C53)+SUM(B54)</f>
        <v>40.407289999999996</v>
      </c>
      <c r="R53" s="6">
        <f t="shared" si="137"/>
        <v>32.308399999999999</v>
      </c>
      <c r="S53" s="6">
        <f t="shared" si="137"/>
        <v>28.764699999999998</v>
      </c>
      <c r="T53" s="6">
        <f t="shared" si="137"/>
        <v>26.004199999999997</v>
      </c>
      <c r="U53" s="6">
        <f t="shared" si="137"/>
        <v>32.801000000000002</v>
      </c>
      <c r="V53" s="6">
        <f t="shared" si="137"/>
        <v>41.066500000000005</v>
      </c>
      <c r="W53" s="6">
        <f t="shared" ref="W53" si="138">+SUM(I43:I53)+SUM(H54)</f>
        <v>37.5732</v>
      </c>
      <c r="X53" s="6">
        <f t="shared" ref="X53" si="139">+SUM(J43:J53)+SUM(I54)</f>
        <v>27.691000000000003</v>
      </c>
      <c r="Y53" s="67">
        <f t="shared" ref="Y53" si="140">+SUM(K43:K53)+SUM(J54)</f>
        <v>25.802699999999998</v>
      </c>
      <c r="Z53" s="37"/>
      <c r="AA53" s="78"/>
      <c r="AB53" s="7"/>
    </row>
    <row r="54" spans="1:28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">
        <f>+'[1]1.CONSUMO ARGENTINA POR TIPO '!F424/10000</f>
        <v>2.5255999999999998</v>
      </c>
      <c r="K54" s="67">
        <f>+'[1]1.CONSUMO ARGENTINA POR TIPO '!F436/10000</f>
        <v>2.6686000000000001</v>
      </c>
      <c r="L54" s="67"/>
      <c r="M54" s="7"/>
      <c r="O54" s="42" t="s">
        <v>9</v>
      </c>
      <c r="P54" s="6">
        <f>+SUM('[1]1.CONSUMO ARGENTINA POR TIPO '!E317:F328)/10000</f>
        <v>45.192222999999998</v>
      </c>
      <c r="Q54" s="6">
        <f t="shared" ref="Q54:V54" si="141">+SUM(C43:C54)</f>
        <v>39.202889999999996</v>
      </c>
      <c r="R54" s="6">
        <f t="shared" si="141"/>
        <v>31.814099999999996</v>
      </c>
      <c r="S54" s="6">
        <f t="shared" si="141"/>
        <v>29.631799999999998</v>
      </c>
      <c r="T54" s="6">
        <f t="shared" si="141"/>
        <v>25.357599999999998</v>
      </c>
      <c r="U54" s="6">
        <f t="shared" si="141"/>
        <v>34.443400000000004</v>
      </c>
      <c r="V54" s="6">
        <f t="shared" si="141"/>
        <v>39.637600000000006</v>
      </c>
      <c r="W54" s="6">
        <f t="shared" ref="W54" si="142">+SUM(I43:I54)</f>
        <v>37.218699999999998</v>
      </c>
      <c r="X54" s="6">
        <f t="shared" ref="X54" si="143">+SUM(J43:J54)</f>
        <v>27.618100000000002</v>
      </c>
      <c r="Y54" s="67">
        <f t="shared" ref="Y54" si="144">+SUM(K43:K54)</f>
        <v>25.945699999999999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45.192223000000006</v>
      </c>
      <c r="C55" s="54">
        <f t="shared" ref="C55" si="145">SUM(C43:C54)</f>
        <v>39.202889999999996</v>
      </c>
      <c r="D55" s="54">
        <f t="shared" ref="D55" si="146">SUM(D43:D54)</f>
        <v>31.814099999999996</v>
      </c>
      <c r="E55" s="54">
        <f t="shared" ref="E55" si="147">SUM(E43:E54)</f>
        <v>29.631799999999998</v>
      </c>
      <c r="F55" s="54">
        <f t="shared" ref="F55:H55" si="148">SUM(F43:F54)</f>
        <v>25.357599999999998</v>
      </c>
      <c r="G55" s="54">
        <f t="shared" si="148"/>
        <v>34.443400000000004</v>
      </c>
      <c r="H55" s="54">
        <f t="shared" si="148"/>
        <v>39.637600000000006</v>
      </c>
      <c r="I55" s="54">
        <f t="shared" ref="I55:J55" si="149">SUM(I43:I54)</f>
        <v>37.218699999999998</v>
      </c>
      <c r="J55" s="54">
        <f t="shared" si="149"/>
        <v>27.618100000000002</v>
      </c>
      <c r="K55" s="186">
        <f t="shared" ref="K55" si="150">SUM(K43:K54)</f>
        <v>25.945699999999999</v>
      </c>
      <c r="L55" s="186"/>
      <c r="M55" s="165"/>
      <c r="N55" s="3"/>
      <c r="O55" s="43" t="s">
        <v>14</v>
      </c>
      <c r="P55" s="46">
        <f>+AVERAGE(P43:P54)</f>
        <v>46.591489416666668</v>
      </c>
      <c r="Q55" s="46">
        <f>+AVERAGE(Q43:Q54)</f>
        <v>42.698056500000007</v>
      </c>
      <c r="R55" s="46">
        <f t="shared" ref="R55:V55" si="151">+AVERAGE(R43:R54)</f>
        <v>35.868833333333335</v>
      </c>
      <c r="S55" s="46">
        <f t="shared" si="151"/>
        <v>29.151591666666665</v>
      </c>
      <c r="T55" s="46">
        <f t="shared" si="151"/>
        <v>28.026824999999999</v>
      </c>
      <c r="U55" s="46">
        <f t="shared" si="151"/>
        <v>29.798433333333325</v>
      </c>
      <c r="V55" s="226">
        <f t="shared" si="151"/>
        <v>37.897875000000006</v>
      </c>
      <c r="W55" s="226">
        <f t="shared" ref="W55" si="152">+AVERAGE(W43:W54)</f>
        <v>37.969708333333337</v>
      </c>
      <c r="X55" s="226">
        <f t="shared" ref="X55:Y55" si="153">+AVERAGE(X43:X54)</f>
        <v>31.760949999999998</v>
      </c>
      <c r="Y55" s="220">
        <f t="shared" si="153"/>
        <v>27.454350000000002</v>
      </c>
      <c r="Z55" s="197">
        <f t="shared" ref="Z55" si="154">+AVERAGE(Z43:Z54)</f>
        <v>25.977450000000001</v>
      </c>
      <c r="AA55" s="79"/>
      <c r="AB55" s="75"/>
    </row>
    <row r="56" spans="1:28" ht="25.5" x14ac:dyDescent="0.25">
      <c r="A56" s="57" t="s">
        <v>15</v>
      </c>
      <c r="B56" s="195">
        <f t="shared" ref="B56:H56" si="155">+B55/B$73</f>
        <v>4.7993202270936397E-2</v>
      </c>
      <c r="C56" s="58">
        <f t="shared" si="155"/>
        <v>4.3924659076776215E-2</v>
      </c>
      <c r="D56" s="58">
        <f t="shared" si="155"/>
        <v>3.7891877592969331E-2</v>
      </c>
      <c r="E56" s="58">
        <f t="shared" si="155"/>
        <v>3.3472452647489839E-2</v>
      </c>
      <c r="F56" s="58">
        <f t="shared" si="155"/>
        <v>2.689132522091469E-2</v>
      </c>
      <c r="G56" s="58">
        <f t="shared" si="155"/>
        <v>4.109723069712589E-2</v>
      </c>
      <c r="H56" s="58">
        <f t="shared" si="155"/>
        <v>4.789406795327944E-2</v>
      </c>
      <c r="I56" s="58">
        <f t="shared" ref="I56:J56" si="156">+I55/I$73</f>
        <v>4.8008010729816912E-2</v>
      </c>
      <c r="J56" s="58">
        <f t="shared" si="156"/>
        <v>3.6214009883032125E-2</v>
      </c>
      <c r="K56" s="189">
        <f t="shared" ref="K56" si="157">+K55/K$73</f>
        <v>3.4847800678912744E-2</v>
      </c>
      <c r="L56" s="189"/>
      <c r="M56" s="59"/>
      <c r="N56" s="3"/>
      <c r="O56" s="44" t="s">
        <v>15</v>
      </c>
      <c r="P56" s="48">
        <f t="shared" ref="P56:V56" si="158">+P55/P$73</f>
        <v>4.7347261191885051E-2</v>
      </c>
      <c r="Q56" s="48">
        <f t="shared" si="158"/>
        <v>4.6807754742657193E-2</v>
      </c>
      <c r="R56" s="48">
        <f t="shared" si="158"/>
        <v>4.1215302263711409E-2</v>
      </c>
      <c r="S56" s="48">
        <f t="shared" si="158"/>
        <v>3.4111130608931763E-2</v>
      </c>
      <c r="T56" s="48">
        <f t="shared" si="158"/>
        <v>3.0509216004482597E-2</v>
      </c>
      <c r="U56" s="48">
        <f t="shared" si="158"/>
        <v>3.3723460853321591E-2</v>
      </c>
      <c r="V56" s="58">
        <f t="shared" si="158"/>
        <v>4.4980772757024674E-2</v>
      </c>
      <c r="W56" s="58">
        <f t="shared" ref="W56" si="159">+W55/W$73</f>
        <v>4.8084340775762437E-2</v>
      </c>
      <c r="X56" s="58">
        <f t="shared" ref="X56:Y56" si="160">+X55/X$73</f>
        <v>4.1476297119407361E-2</v>
      </c>
      <c r="Y56" s="189">
        <f t="shared" si="160"/>
        <v>3.6169470393653341E-2</v>
      </c>
      <c r="Z56" s="188">
        <f t="shared" ref="Z56" si="161">+Z55/Z$73</f>
        <v>3.4858799282305217E-2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62">+D55/C55-1</f>
        <v>-0.18847564554551977</v>
      </c>
      <c r="E57" s="62">
        <f t="shared" ref="E57" si="163">+E55/D55-1</f>
        <v>-6.8595371234766889E-2</v>
      </c>
      <c r="F57" s="62">
        <f t="shared" ref="F57:K57" si="164">+F55/E55-1</f>
        <v>-0.144243684150136</v>
      </c>
      <c r="G57" s="62">
        <f t="shared" si="164"/>
        <v>0.35830677982143455</v>
      </c>
      <c r="H57" s="62">
        <f t="shared" si="164"/>
        <v>0.15080392760296601</v>
      </c>
      <c r="I57" s="62">
        <f t="shared" si="164"/>
        <v>-6.1025390033705551E-2</v>
      </c>
      <c r="J57" s="62">
        <f t="shared" si="164"/>
        <v>-0.25795097625655916</v>
      </c>
      <c r="K57" s="190">
        <f t="shared" si="164"/>
        <v>-6.0554491438585711E-2</v>
      </c>
      <c r="L57" s="190"/>
      <c r="M57" s="63"/>
      <c r="O57" s="45" t="s">
        <v>12</v>
      </c>
      <c r="P57" s="49"/>
      <c r="Q57" s="50">
        <f>+Q55/P55-1</f>
        <v>-8.3565324169995403E-2</v>
      </c>
      <c r="R57" s="50">
        <f t="shared" ref="R57" si="165">+R55/Q55-1</f>
        <v>-0.15994224858142359</v>
      </c>
      <c r="S57" s="50">
        <f t="shared" ref="S57" si="166">+S55/R55-1</f>
        <v>-0.18727237666869578</v>
      </c>
      <c r="T57" s="50">
        <f t="shared" ref="T57" si="167">+T55/S55-1</f>
        <v>-3.8583370662150784E-2</v>
      </c>
      <c r="U57" s="50">
        <f t="shared" ref="U57" si="168">+U55/T55-1</f>
        <v>6.3211167634340537E-2</v>
      </c>
      <c r="V57" s="62">
        <f t="shared" ref="V57:Z57" si="169">+V55/U55-1</f>
        <v>0.27180763418211074</v>
      </c>
      <c r="W57" s="62">
        <f t="shared" si="169"/>
        <v>1.8954448853221173E-3</v>
      </c>
      <c r="X57" s="62">
        <f t="shared" si="169"/>
        <v>-0.16351872600197759</v>
      </c>
      <c r="Y57" s="190">
        <f t="shared" si="169"/>
        <v>-0.13559418090453834</v>
      </c>
      <c r="Z57" s="187">
        <f t="shared" si="169"/>
        <v>-5.3794753836823639E-2</v>
      </c>
      <c r="AA57" s="73"/>
      <c r="AB57" s="52"/>
    </row>
    <row r="58" spans="1:28" ht="13.5" thickBot="1" x14ac:dyDescent="0.3"/>
    <row r="59" spans="1:28" ht="13.5" thickBot="1" x14ac:dyDescent="0.3">
      <c r="A59" s="279" t="s">
        <v>232</v>
      </c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1"/>
      <c r="O59" s="279" t="s">
        <v>233</v>
      </c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1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70">+C60+1</f>
        <v>2018</v>
      </c>
      <c r="E60" s="39">
        <f t="shared" si="170"/>
        <v>2019</v>
      </c>
      <c r="F60" s="39">
        <f t="shared" si="170"/>
        <v>2020</v>
      </c>
      <c r="G60" s="39">
        <f t="shared" si="170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192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" si="171">+Q60+1</f>
        <v>2018</v>
      </c>
      <c r="S60" s="64">
        <f t="shared" ref="S60" si="172">+R60+1</f>
        <v>2019</v>
      </c>
      <c r="T60" s="64">
        <f t="shared" ref="T60" si="173">+S60+1</f>
        <v>2020</v>
      </c>
      <c r="U60" s="64">
        <f t="shared" ref="U60" si="174">+T60+1</f>
        <v>2021</v>
      </c>
      <c r="V60" s="39">
        <f t="shared" ref="V60" si="175">+U60+1</f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">
        <f>+'[1]1.CONSUMO ARGENTINA POR TIPO '!H413/10000</f>
        <v>50.134599999999999</v>
      </c>
      <c r="K61" s="67">
        <f>+'[1]1.CONSUMO ARGENTINA POR TIPO '!H425/10000</f>
        <v>55.140599999999999</v>
      </c>
      <c r="L61" s="67">
        <f>+'[1]1.CONSUMO ARGENTINA POR TIPO '!H437/10000</f>
        <v>55.588299999999997</v>
      </c>
      <c r="M61" s="7">
        <f>+L61/K61-1</f>
        <v>8.1192442592208369E-3</v>
      </c>
      <c r="O61" s="42" t="s">
        <v>10</v>
      </c>
      <c r="P61" s="80">
        <f>+SUM('[1]1.CONSUMO ARGENTINA POR TIPO '!H306:H317)/10000</f>
        <v>1020.8779059999998</v>
      </c>
      <c r="Q61" s="80">
        <f t="shared" ref="Q61:Y61" si="176">+SUM(C61)+SUM(B62:B72)</f>
        <v>932.87149999999997</v>
      </c>
      <c r="R61" s="80">
        <f t="shared" si="176"/>
        <v>893.31579999999997</v>
      </c>
      <c r="S61" s="80">
        <f t="shared" si="176"/>
        <v>840.39490000000001</v>
      </c>
      <c r="T61" s="80">
        <f t="shared" si="176"/>
        <v>893.8569</v>
      </c>
      <c r="U61" s="80">
        <f t="shared" si="176"/>
        <v>938.60810000000004</v>
      </c>
      <c r="V61" s="80">
        <f t="shared" si="176"/>
        <v>830.15379999999993</v>
      </c>
      <c r="W61" s="80">
        <f t="shared" si="176"/>
        <v>825.4905</v>
      </c>
      <c r="X61" s="80">
        <f t="shared" si="176"/>
        <v>770.2476999999999</v>
      </c>
      <c r="Y61" s="81">
        <f t="shared" si="176"/>
        <v>767.6417889999999</v>
      </c>
      <c r="Z61" s="231">
        <f>+SUM(L61)+SUM(K62:K72)</f>
        <v>744.99109999999996</v>
      </c>
      <c r="AA61" s="78">
        <f>+Z61/Y61-1</f>
        <v>-2.9506847236009381E-2</v>
      </c>
      <c r="AB61" s="7">
        <f>+POWER(Z61/U61,0.2)-1</f>
        <v>-4.5153946710456583E-2</v>
      </c>
    </row>
    <row r="62" spans="1:28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">
        <f>+'[1]1.CONSUMO ARGENTINA POR TIPO '!H414/10000</f>
        <v>50.222900000000003</v>
      </c>
      <c r="K62" s="67">
        <f>+'[1]1.CONSUMO ARGENTINA POR TIPO '!H426/10000</f>
        <v>53.282899999999998</v>
      </c>
      <c r="L62" s="67">
        <f>+'[1]1.CONSUMO ARGENTINA POR TIPO '!H438/10000</f>
        <v>50.491799999999998</v>
      </c>
      <c r="M62" s="7">
        <f>+L62/K62-1</f>
        <v>-5.238265935224995E-2</v>
      </c>
      <c r="O62" s="42" t="s">
        <v>11</v>
      </c>
      <c r="P62" s="80">
        <f>+SUM('[1]1.CONSUMO ARGENTINA POR TIPO '!H307:H318)/10000</f>
        <v>1017.0515859999999</v>
      </c>
      <c r="Q62" s="80">
        <f t="shared" ref="Q62:V62" si="177">+SUM(C61:C62)+SUM(B63:B72)</f>
        <v>923.47460000000012</v>
      </c>
      <c r="R62" s="80">
        <f t="shared" si="177"/>
        <v>892.93700000000001</v>
      </c>
      <c r="S62" s="80">
        <f t="shared" si="177"/>
        <v>842.95449999999994</v>
      </c>
      <c r="T62" s="80">
        <f t="shared" si="177"/>
        <v>898.68409999999994</v>
      </c>
      <c r="U62" s="80">
        <f t="shared" si="177"/>
        <v>932.46149999999989</v>
      </c>
      <c r="V62" s="80">
        <f t="shared" si="177"/>
        <v>829.73939999999993</v>
      </c>
      <c r="W62" s="80">
        <f t="shared" ref="W62" si="178">+SUM(I61:I62)+SUM(H63:H72)</f>
        <v>817.79320000000007</v>
      </c>
      <c r="X62" s="80">
        <f t="shared" ref="X62" si="179">+SUM(J61:J62)+SUM(I63:I72)</f>
        <v>771.02509999999984</v>
      </c>
      <c r="Y62" s="81">
        <f t="shared" ref="Y62" si="180">+SUM(K61:K62)+SUM(J63:J72)</f>
        <v>770.70178900000008</v>
      </c>
      <c r="Z62" s="231">
        <f t="shared" ref="Z62" si="181">+SUM(L61:L62)+SUM(K63:K72)</f>
        <v>742.2</v>
      </c>
      <c r="AA62" s="78">
        <f>+Z62/Y62-1</f>
        <v>-3.6981604826662795E-2</v>
      </c>
      <c r="AB62" s="7">
        <f>+POWER(Z62/U62,0.2)-1</f>
        <v>-4.4615902509153704E-2</v>
      </c>
    </row>
    <row r="63" spans="1:28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">
        <f>+'[1]1.CONSUMO ARGENTINA POR TIPO '!H415/10000</f>
        <v>54.490099999999998</v>
      </c>
      <c r="K63" s="67">
        <f>+'[1]1.CONSUMO ARGENTINA POR TIPO '!H427/10000</f>
        <v>55.540799999999997</v>
      </c>
      <c r="L63" s="67">
        <f>+'[1]1.CONSUMO ARGENTINA POR TIPO '!H439/10000</f>
        <v>60.339100000000002</v>
      </c>
      <c r="M63" s="7">
        <f>+L63/K63-1</f>
        <v>8.6392345807046356E-2</v>
      </c>
      <c r="O63" s="42" t="s">
        <v>0</v>
      </c>
      <c r="P63" s="80">
        <f>+SUM('[1]1.CONSUMO ARGENTINA POR TIPO '!H308:H319)/10000</f>
        <v>1012.026923</v>
      </c>
      <c r="Q63" s="80">
        <f t="shared" ref="Q63:W63" si="182">+SUM(C61:C63)+SUM(B64:B72)</f>
        <v>918.15149999999994</v>
      </c>
      <c r="R63" s="80">
        <f t="shared" si="182"/>
        <v>891.11159999999995</v>
      </c>
      <c r="S63" s="80">
        <f t="shared" si="182"/>
        <v>841.53099999999995</v>
      </c>
      <c r="T63" s="80">
        <f t="shared" si="182"/>
        <v>895.24649999999997</v>
      </c>
      <c r="U63" s="80">
        <f t="shared" si="182"/>
        <v>925.15620000000001</v>
      </c>
      <c r="V63" s="80">
        <f t="shared" si="182"/>
        <v>845.11109999999996</v>
      </c>
      <c r="W63" s="80">
        <f t="shared" si="182"/>
        <v>803.11280000000011</v>
      </c>
      <c r="X63" s="80">
        <f t="shared" ref="X63" si="183">+SUM(J61:J63)+SUM(I64:I72)</f>
        <v>768.28829999999994</v>
      </c>
      <c r="Y63" s="81">
        <f t="shared" ref="Y63" si="184">+SUM(K61:K63)+SUM(J64:J72)</f>
        <v>771.75248899999997</v>
      </c>
      <c r="Z63" s="231">
        <f t="shared" ref="Z63" si="185">+SUM(L61:L63)+SUM(K64:K72)</f>
        <v>746.99829999999997</v>
      </c>
      <c r="AA63" s="78">
        <f>+Z63/Y63-1</f>
        <v>-3.20752953217881E-2</v>
      </c>
      <c r="AB63" s="7">
        <f>+POWER(Z63/U63,0.2)-1</f>
        <v>-4.1877784686706887E-2</v>
      </c>
    </row>
    <row r="64" spans="1:28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">
        <f>+'[1]1.CONSUMO ARGENTINA POR TIPO '!H416/10000</f>
        <v>54.186199999999999</v>
      </c>
      <c r="K64" s="67">
        <f>+'[1]1.CONSUMO ARGENTINA POR TIPO '!H428/10000</f>
        <v>58.4756</v>
      </c>
      <c r="L64" s="67">
        <f>+'[1]1.CONSUMO ARGENTINA POR TIPO '!H440/10000</f>
        <v>58.165100000000002</v>
      </c>
      <c r="M64" s="7">
        <f>+L64/K64-1</f>
        <v>-5.3099070381491531E-3</v>
      </c>
      <c r="O64" s="42" t="s">
        <v>1</v>
      </c>
      <c r="P64" s="80">
        <f>+SUM('[1]1.CONSUMO ARGENTINA POR TIPO '!H309:H320)/10000</f>
        <v>1008.616551</v>
      </c>
      <c r="Q64" s="80">
        <f t="shared" ref="Q64:X64" si="186">+SUM(C61:C64)+SUM(B65:B72)</f>
        <v>904.81209999999987</v>
      </c>
      <c r="R64" s="80">
        <f t="shared" si="186"/>
        <v>889.66149999999993</v>
      </c>
      <c r="S64" s="80">
        <f t="shared" si="186"/>
        <v>841.82469999999989</v>
      </c>
      <c r="T64" s="80">
        <f t="shared" si="186"/>
        <v>896.96340000000009</v>
      </c>
      <c r="U64" s="80">
        <f t="shared" si="186"/>
        <v>920.71730000000002</v>
      </c>
      <c r="V64" s="80">
        <f t="shared" si="186"/>
        <v>846.21069999999997</v>
      </c>
      <c r="W64" s="80">
        <f t="shared" si="186"/>
        <v>799.32870000000014</v>
      </c>
      <c r="X64" s="80">
        <f t="shared" si="186"/>
        <v>761.73969999999986</v>
      </c>
      <c r="Y64" s="81">
        <f t="shared" ref="Y64" si="187">+SUM(K61:K64)+SUM(J65:J72)</f>
        <v>776.04188899999997</v>
      </c>
      <c r="Z64" s="231">
        <f t="shared" ref="Z64" si="188">+SUM(L61:L64)+SUM(K65:K72)</f>
        <v>746.68780000000004</v>
      </c>
      <c r="AA64" s="78">
        <f>+Z64/Y64-1</f>
        <v>-3.7825392438319727E-2</v>
      </c>
      <c r="AB64" s="7">
        <f>+POWER(Z64/U64,0.2)-1</f>
        <v>-4.1035455554506717E-2</v>
      </c>
    </row>
    <row r="65" spans="1:28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">
        <f>+'[1]1.CONSUMO ARGENTINA POR TIPO '!H417/10000</f>
        <v>66.958799999999997</v>
      </c>
      <c r="K65" s="67">
        <f>+'[1]1.CONSUMO ARGENTINA POR TIPO '!H429/10000</f>
        <v>60.129600000000003</v>
      </c>
      <c r="L65" s="67"/>
      <c r="M65" s="7"/>
      <c r="O65" s="42" t="s">
        <v>2</v>
      </c>
      <c r="P65" s="80">
        <f>+SUM('[1]1.CONSUMO ARGENTINA POR TIPO '!H310:H321)/10000</f>
        <v>1001.8343880000001</v>
      </c>
      <c r="Q65" s="80">
        <f t="shared" ref="Q65:X65" si="189">+SUM(C61:C65)+SUM(B66:B72)</f>
        <v>909.51599999999985</v>
      </c>
      <c r="R65" s="80">
        <f t="shared" si="189"/>
        <v>883.15359999999998</v>
      </c>
      <c r="S65" s="80">
        <f t="shared" si="189"/>
        <v>848.56669999999997</v>
      </c>
      <c r="T65" s="80">
        <f t="shared" si="189"/>
        <v>894.92180000000008</v>
      </c>
      <c r="U65" s="80">
        <f t="shared" si="189"/>
        <v>900.47329999999999</v>
      </c>
      <c r="V65" s="80">
        <f t="shared" si="189"/>
        <v>851.22109999999998</v>
      </c>
      <c r="W65" s="80">
        <f t="shared" si="189"/>
        <v>796.83029999999997</v>
      </c>
      <c r="X65" s="80">
        <f t="shared" si="189"/>
        <v>765.81309999999996</v>
      </c>
      <c r="Y65" s="81">
        <f t="shared" ref="Y65" si="190">+SUM(K61:K65)+SUM(J66:J72)</f>
        <v>769.21268899999995</v>
      </c>
      <c r="Z65" s="231"/>
      <c r="AA65" s="78"/>
      <c r="AB65" s="7"/>
    </row>
    <row r="66" spans="1:28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">
        <f>+'[1]1.CONSUMO ARGENTINA POR TIPO '!H418/10000</f>
        <v>58.453800000000001</v>
      </c>
      <c r="K66" s="67">
        <f>+'[1]1.CONSUMO ARGENTINA POR TIPO '!H430/10000</f>
        <v>57.843000000000004</v>
      </c>
      <c r="L66" s="67"/>
      <c r="M66" s="7"/>
      <c r="O66" s="42" t="s">
        <v>3</v>
      </c>
      <c r="P66" s="80">
        <f>+SUM('[1]1.CONSUMO ARGENTINA POR TIPO '!H311:H322)/10000</f>
        <v>980.76753200000007</v>
      </c>
      <c r="Q66" s="80">
        <f t="shared" ref="Q66:W66" si="191">+SUM(C61:C66)+SUM(B67:B72)</f>
        <v>919.3119999999999</v>
      </c>
      <c r="R66" s="80">
        <f t="shared" si="191"/>
        <v>876.09320000000002</v>
      </c>
      <c r="S66" s="80">
        <f t="shared" si="191"/>
        <v>843.61899999999991</v>
      </c>
      <c r="T66" s="80">
        <f t="shared" si="191"/>
        <v>913.60750000000007</v>
      </c>
      <c r="U66" s="80">
        <f t="shared" si="191"/>
        <v>890.14640000000009</v>
      </c>
      <c r="V66" s="80">
        <f t="shared" si="191"/>
        <v>840.57370000000003</v>
      </c>
      <c r="W66" s="80">
        <f t="shared" si="191"/>
        <v>790.28679999999997</v>
      </c>
      <c r="X66" s="80">
        <f t="shared" ref="X66" si="192">+SUM(J61:J66)+SUM(I67:I72)</f>
        <v>760.19659999999999</v>
      </c>
      <c r="Y66" s="81">
        <f t="shared" ref="Y66" si="193">+SUM(K61:K66)+SUM(J67:J72)</f>
        <v>768.60188900000003</v>
      </c>
      <c r="Z66" s="231"/>
      <c r="AA66" s="78"/>
      <c r="AB66" s="7"/>
    </row>
    <row r="67" spans="1:28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">
        <f>+'[1]1.CONSUMO ARGENTINA POR TIPO '!H419/10000</f>
        <v>75.423299999999998</v>
      </c>
      <c r="K67" s="67">
        <f>+'[1]1.CONSUMO ARGENTINA POR TIPO '!H431/10000</f>
        <v>65.867699999999999</v>
      </c>
      <c r="L67" s="67"/>
      <c r="M67" s="7"/>
      <c r="O67" s="42" t="s">
        <v>4</v>
      </c>
      <c r="P67" s="80">
        <f>+SUM('[1]1.CONSUMO ARGENTINA POR TIPO '!H312:H323)/10000</f>
        <v>967.51244499999996</v>
      </c>
      <c r="Q67" s="80">
        <f t="shared" ref="Q67:W67" si="194">+SUM(C61:C67)+SUM(B68:B72)</f>
        <v>921.2346</v>
      </c>
      <c r="R67" s="80">
        <f t="shared" si="194"/>
        <v>871.11079999999993</v>
      </c>
      <c r="S67" s="80">
        <f t="shared" si="194"/>
        <v>847.25559999999996</v>
      </c>
      <c r="T67" s="80">
        <f t="shared" si="194"/>
        <v>931.34730000000002</v>
      </c>
      <c r="U67" s="80">
        <f t="shared" si="194"/>
        <v>870.0077</v>
      </c>
      <c r="V67" s="80">
        <f t="shared" si="194"/>
        <v>841.24529999999993</v>
      </c>
      <c r="W67" s="80">
        <f t="shared" si="194"/>
        <v>781.96199999999999</v>
      </c>
      <c r="X67" s="80">
        <f t="shared" ref="X67" si="195">+SUM(J61:J67)+SUM(I68:I72)</f>
        <v>765.1644</v>
      </c>
      <c r="Y67" s="81">
        <f t="shared" ref="Y67" si="196">+SUM(K61:K67)+SUM(J68:J72)</f>
        <v>759.04628900000012</v>
      </c>
      <c r="Z67" s="231"/>
      <c r="AA67" s="78"/>
      <c r="AB67" s="7"/>
    </row>
    <row r="68" spans="1:28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">
        <f>+'[1]1.CONSUMO ARGENTINA POR TIPO '!H420/10000</f>
        <v>81.556600000000003</v>
      </c>
      <c r="K68" s="67">
        <f>+'[1]1.CONSUMO ARGENTINA POR TIPO '!H432/10000</f>
        <v>67.826499999999996</v>
      </c>
      <c r="L68" s="67"/>
      <c r="M68" s="7"/>
      <c r="O68" s="42" t="s">
        <v>5</v>
      </c>
      <c r="P68" s="80">
        <f>+SUM('[1]1.CONSUMO ARGENTINA POR TIPO '!H313:H324)/10000</f>
        <v>972.14110099999994</v>
      </c>
      <c r="Q68" s="80">
        <f t="shared" ref="Q68:W68" si="197">+SUM(C61:C68)+SUM(B69:B72)</f>
        <v>914.32950000000005</v>
      </c>
      <c r="R68" s="80">
        <f t="shared" si="197"/>
        <v>866.58549999999991</v>
      </c>
      <c r="S68" s="80">
        <f t="shared" si="197"/>
        <v>852.86860000000001</v>
      </c>
      <c r="T68" s="80">
        <f t="shared" si="197"/>
        <v>932.54430000000002</v>
      </c>
      <c r="U68" s="80">
        <f t="shared" si="197"/>
        <v>863.71550000000002</v>
      </c>
      <c r="V68" s="80">
        <f t="shared" si="197"/>
        <v>846.02089999999998</v>
      </c>
      <c r="W68" s="80">
        <f t="shared" si="197"/>
        <v>775.07169999999996</v>
      </c>
      <c r="X68" s="80">
        <f t="shared" ref="X68" si="198">+SUM(J61:J68)+SUM(I69:I72)</f>
        <v>769.45439999999996</v>
      </c>
      <c r="Y68" s="81">
        <f t="shared" ref="Y68" si="199">+SUM(K61:K68)+SUM(J69:J72)</f>
        <v>745.31618900000001</v>
      </c>
      <c r="Z68" s="231"/>
      <c r="AA68" s="78"/>
      <c r="AB68" s="7"/>
    </row>
    <row r="69" spans="1:28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">
        <f>+'[1]1.CONSUMO ARGENTINA POR TIPO '!H421/10000</f>
        <v>70.718000000000004</v>
      </c>
      <c r="K69" s="67">
        <f>+'[1]1.CONSUMO ARGENTINA POR TIPO '!H433/10000</f>
        <v>73.923199999999994</v>
      </c>
      <c r="L69" s="67"/>
      <c r="M69" s="7"/>
      <c r="O69" s="42" t="s">
        <v>6</v>
      </c>
      <c r="P69" s="80">
        <f>+SUM('[1]1.CONSUMO ARGENTINA POR TIPO '!H314:H325)/10000</f>
        <v>972.76155700000004</v>
      </c>
      <c r="Q69" s="80">
        <f t="shared" ref="Q69:W69" si="200">+SUM(C61:C69)+SUM(B70:B72)</f>
        <v>907.47389999999996</v>
      </c>
      <c r="R69" s="80">
        <f t="shared" si="200"/>
        <v>855.03329999999994</v>
      </c>
      <c r="S69" s="80">
        <f t="shared" si="200"/>
        <v>859.33539999999994</v>
      </c>
      <c r="T69" s="80">
        <f t="shared" si="200"/>
        <v>940.55520000000001</v>
      </c>
      <c r="U69" s="80">
        <f t="shared" si="200"/>
        <v>850.10829999999999</v>
      </c>
      <c r="V69" s="80">
        <f t="shared" si="200"/>
        <v>850.27520000000004</v>
      </c>
      <c r="W69" s="80">
        <f t="shared" si="200"/>
        <v>768.65459999999996</v>
      </c>
      <c r="X69" s="80">
        <f t="shared" ref="X69" si="201">+SUM(J61:J69)+SUM(I70:I72)</f>
        <v>768.90349999999989</v>
      </c>
      <c r="Y69" s="81">
        <f t="shared" ref="Y69" si="202">+SUM(K61:K69)+SUM(J70:J72)</f>
        <v>748.521389</v>
      </c>
      <c r="Z69" s="231"/>
      <c r="AA69" s="78"/>
      <c r="AB69" s="7"/>
    </row>
    <row r="70" spans="1:28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">
        <f>+'[1]1.CONSUMO ARGENTINA POR TIPO '!H422/10000</f>
        <v>69.681689000000006</v>
      </c>
      <c r="K70" s="67">
        <f>+'[1]1.CONSUMO ARGENTINA POR TIPO '!H434/10000</f>
        <v>69.236999999999995</v>
      </c>
      <c r="L70" s="67"/>
      <c r="M70" s="7"/>
      <c r="O70" s="42" t="s">
        <v>7</v>
      </c>
      <c r="P70" s="80">
        <f>+SUM('[1]1.CONSUMO ARGENTINA POR TIPO '!H315:H326)/10000</f>
        <v>961.08738100000005</v>
      </c>
      <c r="Q70" s="80">
        <f t="shared" ref="Q70:W70" si="203">+SUM(C61:C70)+SUM(B71:B72)</f>
        <v>902.39879999999994</v>
      </c>
      <c r="R70" s="80">
        <f t="shared" si="203"/>
        <v>847.17489999999998</v>
      </c>
      <c r="S70" s="80">
        <f t="shared" si="203"/>
        <v>871.19799999999987</v>
      </c>
      <c r="T70" s="80">
        <f t="shared" si="203"/>
        <v>942.16830000000004</v>
      </c>
      <c r="U70" s="80">
        <f t="shared" si="203"/>
        <v>835.22040000000004</v>
      </c>
      <c r="V70" s="80">
        <f t="shared" si="203"/>
        <v>857.32049999999992</v>
      </c>
      <c r="W70" s="80">
        <f t="shared" si="203"/>
        <v>769.60519999999997</v>
      </c>
      <c r="X70" s="80">
        <f t="shared" ref="X70" si="204">+SUM(J61:J70)+SUM(I71:I72)</f>
        <v>761.80058899999995</v>
      </c>
      <c r="Y70" s="81">
        <f t="shared" ref="Y70" si="205">+SUM(K61:K70)+SUM(J71:J72)</f>
        <v>748.07669999999996</v>
      </c>
      <c r="Z70" s="231"/>
      <c r="AA70" s="78"/>
      <c r="AB70" s="7"/>
    </row>
    <row r="71" spans="1:28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">
        <f>+'[1]1.CONSUMO ARGENTINA POR TIPO '!H423/10000</f>
        <v>71.828000000000003</v>
      </c>
      <c r="K71" s="67">
        <f>+'[1]1.CONSUMO ARGENTINA POR TIPO '!H435/10000</f>
        <v>62.866100000000003</v>
      </c>
      <c r="L71" s="67"/>
      <c r="M71" s="7"/>
      <c r="O71" s="42" t="s">
        <v>8</v>
      </c>
      <c r="P71" s="80">
        <f>+SUM('[1]1.CONSUMO ARGENTINA POR TIPO '!H316:H327)/10000</f>
        <v>952.13688100000002</v>
      </c>
      <c r="Q71" s="80">
        <f t="shared" ref="Q71:W71" si="206">+SUM(C61:C71)+SUM(B72)</f>
        <v>900.3282999999999</v>
      </c>
      <c r="R71" s="80">
        <f t="shared" si="206"/>
        <v>837.57490000000007</v>
      </c>
      <c r="S71" s="80">
        <f t="shared" si="206"/>
        <v>880.46949999999993</v>
      </c>
      <c r="T71" s="80">
        <f t="shared" si="206"/>
        <v>940.7555000000001</v>
      </c>
      <c r="U71" s="80">
        <f t="shared" si="206"/>
        <v>838.62630000000001</v>
      </c>
      <c r="V71" s="80">
        <f t="shared" si="206"/>
        <v>844.93839999999989</v>
      </c>
      <c r="W71" s="80">
        <f t="shared" si="206"/>
        <v>772.38119999999992</v>
      </c>
      <c r="X71" s="80">
        <f t="shared" ref="X71" si="207">+SUM(J61:J71)+SUM(I72)</f>
        <v>763.86838899999987</v>
      </c>
      <c r="Y71" s="81">
        <f t="shared" ref="Y71" si="208">+SUM(K61:K71)+SUM(J72)</f>
        <v>739.11479999999995</v>
      </c>
      <c r="Z71" s="231"/>
      <c r="AA71" s="78"/>
      <c r="AB71" s="7"/>
    </row>
    <row r="72" spans="1:28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">
        <f>+'[1]1.CONSUMO ARGENTINA POR TIPO '!H424/10000</f>
        <v>58.9818</v>
      </c>
      <c r="K72" s="67">
        <f>+'[1]1.CONSUMO ARGENTINA POR TIPO '!H436/10000</f>
        <v>64.410399999999996</v>
      </c>
      <c r="L72" s="67"/>
      <c r="M72" s="7"/>
      <c r="O72" s="42" t="s">
        <v>9</v>
      </c>
      <c r="P72" s="80">
        <f>+SUM('[1]1.CONSUMO ARGENTINA POR TIPO '!H317:H328)/10000</f>
        <v>941.63800000000003</v>
      </c>
      <c r="Q72" s="80">
        <f t="shared" ref="Q72:W72" si="209">+SUM(C61:C72)</f>
        <v>892.50299999999993</v>
      </c>
      <c r="R72" s="80">
        <f t="shared" si="209"/>
        <v>839.60210000000006</v>
      </c>
      <c r="S72" s="80">
        <f t="shared" si="209"/>
        <v>885.25929999999994</v>
      </c>
      <c r="T72" s="80">
        <f t="shared" si="209"/>
        <v>942.96580000000006</v>
      </c>
      <c r="U72" s="80">
        <f t="shared" si="209"/>
        <v>838.09540000000004</v>
      </c>
      <c r="V72" s="80">
        <f t="shared" si="209"/>
        <v>827.60979999999995</v>
      </c>
      <c r="W72" s="80">
        <f t="shared" si="209"/>
        <v>775.26019999999983</v>
      </c>
      <c r="X72" s="80">
        <f t="shared" ref="X72" si="210">+SUM(J61:J72)</f>
        <v>762.63578899999993</v>
      </c>
      <c r="Y72" s="81">
        <f t="shared" ref="Y72" si="211">+SUM(K61:K72)</f>
        <v>744.54339999999991</v>
      </c>
      <c r="Z72" s="231"/>
      <c r="AA72" s="78"/>
      <c r="AB72" s="7"/>
    </row>
    <row r="73" spans="1:28" ht="25.5" x14ac:dyDescent="0.25">
      <c r="A73" s="53" t="s">
        <v>13</v>
      </c>
      <c r="B73" s="194">
        <f>SUM(B61:B72)</f>
        <v>941.63799999999992</v>
      </c>
      <c r="C73" s="54">
        <f t="shared" ref="C73" si="212">SUM(C61:C72)</f>
        <v>892.50299999999993</v>
      </c>
      <c r="D73" s="54">
        <f t="shared" ref="D73" si="213">SUM(D61:D72)</f>
        <v>839.60210000000006</v>
      </c>
      <c r="E73" s="54">
        <f t="shared" ref="E73" si="214">SUM(E61:E72)</f>
        <v>885.25929999999994</v>
      </c>
      <c r="F73" s="54">
        <f t="shared" ref="F73:H73" si="215">SUM(F61:F72)</f>
        <v>942.96580000000006</v>
      </c>
      <c r="G73" s="54">
        <f t="shared" si="215"/>
        <v>838.09540000000004</v>
      </c>
      <c r="H73" s="54">
        <f t="shared" si="215"/>
        <v>827.60979999999995</v>
      </c>
      <c r="I73" s="54">
        <f t="shared" ref="I73:J73" si="216">SUM(I61:I72)</f>
        <v>775.26019999999983</v>
      </c>
      <c r="J73" s="54">
        <f t="shared" si="216"/>
        <v>762.63578899999993</v>
      </c>
      <c r="K73" s="186">
        <f t="shared" ref="K73" si="217">SUM(K61:K72)</f>
        <v>744.54339999999991</v>
      </c>
      <c r="L73" s="186"/>
      <c r="M73" s="165"/>
      <c r="N73" s="3"/>
      <c r="O73" s="43" t="s">
        <v>14</v>
      </c>
      <c r="P73" s="157">
        <f>+AVERAGE(P61:P72)</f>
        <v>984.03768758333342</v>
      </c>
      <c r="Q73" s="157">
        <f>+AVERAGE(Q61:Q72)</f>
        <v>912.20048333333318</v>
      </c>
      <c r="R73" s="157">
        <f t="shared" ref="R73:V73" si="218">+AVERAGE(R61:R72)</f>
        <v>870.27951666666661</v>
      </c>
      <c r="S73" s="157">
        <f t="shared" si="218"/>
        <v>854.60643333333326</v>
      </c>
      <c r="T73" s="157">
        <f t="shared" si="218"/>
        <v>918.63471666666658</v>
      </c>
      <c r="U73" s="157">
        <f t="shared" si="218"/>
        <v>883.61136666666664</v>
      </c>
      <c r="V73" s="226">
        <f t="shared" si="218"/>
        <v>842.53499166666654</v>
      </c>
      <c r="W73" s="226">
        <f t="shared" ref="W73" si="219">+AVERAGE(W61:W72)</f>
        <v>789.6481</v>
      </c>
      <c r="X73" s="226">
        <f t="shared" ref="X73:Y73" si="220">+AVERAGE(X61:X72)</f>
        <v>765.76146391666646</v>
      </c>
      <c r="Y73" s="220">
        <f t="shared" si="220"/>
        <v>759.04760841666666</v>
      </c>
      <c r="Z73" s="197">
        <f t="shared" ref="Z73" si="221">+AVERAGE(Z61:Z72)</f>
        <v>745.21930000000009</v>
      </c>
      <c r="AA73" s="79"/>
      <c r="AB73" s="75"/>
    </row>
    <row r="74" spans="1:28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22">+D73/C73-1</f>
        <v>-5.9272517851480466E-2</v>
      </c>
      <c r="E74" s="62">
        <f t="shared" ref="E74" si="223">+E73/D73-1</f>
        <v>5.4379568607558104E-2</v>
      </c>
      <c r="F74" s="62">
        <f t="shared" ref="F74" si="224">+F73/E73-1</f>
        <v>6.5185985620258569E-2</v>
      </c>
      <c r="G74" s="62">
        <f t="shared" ref="G74" si="225">+G73/F73-1</f>
        <v>-0.1112133653203542</v>
      </c>
      <c r="H74" s="62">
        <f t="shared" ref="H74:I74" si="226">+H73/G73-1</f>
        <v>-1.2511224855786263E-2</v>
      </c>
      <c r="I74" s="62">
        <f t="shared" si="226"/>
        <v>-6.3253963401593505E-2</v>
      </c>
      <c r="J74" s="62">
        <f t="shared" ref="J74:K74" si="227">+J73/I73-1</f>
        <v>-1.62840953269624E-2</v>
      </c>
      <c r="K74" s="190">
        <f t="shared" si="227"/>
        <v>-2.3723498504736429E-2</v>
      </c>
      <c r="L74" s="190"/>
      <c r="M74" s="63"/>
      <c r="O74" s="45" t="s">
        <v>12</v>
      </c>
      <c r="P74" s="49"/>
      <c r="Q74" s="50">
        <f>+Q73/P73-1</f>
        <v>-7.300249284803606E-2</v>
      </c>
      <c r="R74" s="50">
        <f t="shared" ref="R74" si="228">+R73/Q73-1</f>
        <v>-4.5955869825326512E-2</v>
      </c>
      <c r="S74" s="50">
        <f t="shared" ref="S74" si="229">+S73/R73-1</f>
        <v>-1.800925223813632E-2</v>
      </c>
      <c r="T74" s="50">
        <f t="shared" ref="T74" si="230">+T73/S73-1</f>
        <v>7.4921368288318968E-2</v>
      </c>
      <c r="U74" s="50">
        <f t="shared" ref="U74" si="231">+U73/T73-1</f>
        <v>-3.8125436982269445E-2</v>
      </c>
      <c r="V74" s="62">
        <f t="shared" ref="V74:Z74" si="232">+V73/U73-1</f>
        <v>-4.6486924624970061E-2</v>
      </c>
      <c r="W74" s="62">
        <f t="shared" si="232"/>
        <v>-6.2771151572052819E-2</v>
      </c>
      <c r="X74" s="62">
        <f t="shared" si="232"/>
        <v>-3.0249722735144369E-2</v>
      </c>
      <c r="Y74" s="190">
        <f t="shared" si="232"/>
        <v>-8.7675546712160379E-3</v>
      </c>
      <c r="Z74" s="187">
        <f t="shared" si="232"/>
        <v>-1.8217972447751585E-2</v>
      </c>
      <c r="AA74" s="73"/>
      <c r="AB74" s="52"/>
    </row>
  </sheetData>
  <mergeCells count="11">
    <mergeCell ref="A23:M23"/>
    <mergeCell ref="O23:AB23"/>
    <mergeCell ref="A41:M41"/>
    <mergeCell ref="O41:AB41"/>
    <mergeCell ref="A59:M59"/>
    <mergeCell ref="O59:AB59"/>
    <mergeCell ref="A1:AB1"/>
    <mergeCell ref="A2:AB2"/>
    <mergeCell ref="A3:AB3"/>
    <mergeCell ref="A5:M5"/>
    <mergeCell ref="O5:AB5"/>
  </mergeCells>
  <phoneticPr fontId="2" type="noConversion"/>
  <hyperlinks>
    <hyperlink ref="AD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92"/>
  <sheetViews>
    <sheetView workbookViewId="0">
      <selection activeCell="Z82" sqref="Z82:AB82"/>
    </sheetView>
  </sheetViews>
  <sheetFormatPr baseColWidth="10" defaultRowHeight="15" x14ac:dyDescent="0.25"/>
  <cols>
    <col min="1" max="1" width="11.85546875" style="1" customWidth="1"/>
    <col min="2" max="12" width="6.7109375" style="1" customWidth="1"/>
    <col min="13" max="13" width="8" style="1" customWidth="1"/>
    <col min="14" max="14" width="5" style="1" customWidth="1"/>
    <col min="15" max="15" width="10.5703125" style="1" customWidth="1"/>
    <col min="16" max="26" width="7.5703125" style="1" customWidth="1"/>
    <col min="27" max="27" width="8.42578125" style="1" customWidth="1"/>
    <col min="28" max="28" width="7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20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6" t="s">
        <v>234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235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">
        <f>+'[2]2.CONSUMO ARGENTINA POR ENVASE'!$B413/10000</f>
        <v>1.4602999999999999</v>
      </c>
      <c r="K7" s="67">
        <f>+'[2]2.CONSUMO ARGENTINA POR ENVASE'!$B425/10000</f>
        <v>1.6427</v>
      </c>
      <c r="L7" s="37">
        <f>+'[2]2.CONSUMO ARGENTINA POR ENVASE'!$B437/10000</f>
        <v>1.2554000000000001</v>
      </c>
      <c r="M7" s="7">
        <f>+L7/K7-1</f>
        <v>-0.23577037803615997</v>
      </c>
      <c r="N7" s="2"/>
      <c r="O7" s="42" t="s">
        <v>10</v>
      </c>
      <c r="P7" s="6">
        <f>+'[2]2.CONSUMO ARGENTINA POR ENVASE'!$B741/10000</f>
        <v>33.904777777777774</v>
      </c>
      <c r="Q7" s="6">
        <f t="shared" ref="Q7:Z7" si="2">+SUM(C7)+SUM(B8:B18)</f>
        <v>38.162400000000005</v>
      </c>
      <c r="R7" s="6">
        <f t="shared" si="2"/>
        <v>35.879300000000001</v>
      </c>
      <c r="S7" s="6">
        <f t="shared" si="2"/>
        <v>32.588800000000006</v>
      </c>
      <c r="T7" s="6">
        <f t="shared" si="2"/>
        <v>31.348400000000002</v>
      </c>
      <c r="U7" s="6">
        <f t="shared" si="2"/>
        <v>35.797199999999997</v>
      </c>
      <c r="V7" s="6">
        <f t="shared" si="2"/>
        <v>31.3767</v>
      </c>
      <c r="W7" s="6">
        <f t="shared" si="2"/>
        <v>28.803999999999998</v>
      </c>
      <c r="X7" s="6">
        <f t="shared" si="2"/>
        <v>26.798000000000002</v>
      </c>
      <c r="Y7" s="67">
        <f t="shared" si="2"/>
        <v>22.497200000000003</v>
      </c>
      <c r="Z7" s="37">
        <f t="shared" si="2"/>
        <v>18.584399999999999</v>
      </c>
      <c r="AA7" s="78">
        <f>+Z7/Y7-1</f>
        <v>-0.17392386608111243</v>
      </c>
      <c r="AB7" s="7">
        <f>+POWER(Z7/U7,0.2)-1</f>
        <v>-0.12287821586432879</v>
      </c>
    </row>
    <row r="8" spans="1:30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">
        <f>+'[2]2.CONSUMO ARGENTINA POR ENVASE'!$B414/10000</f>
        <v>1.6157999999999999</v>
      </c>
      <c r="K8" s="67">
        <f>+'[2]2.CONSUMO ARGENTINA POR ENVASE'!$B426/10000</f>
        <v>1.5243</v>
      </c>
      <c r="L8" s="37">
        <f>+'[2]2.CONSUMO ARGENTINA POR ENVASE'!$B438/10000</f>
        <v>1.2770999999999999</v>
      </c>
      <c r="M8" s="7">
        <f>+L8/K8-1</f>
        <v>-0.16217280062979733</v>
      </c>
      <c r="N8" s="2"/>
      <c r="O8" s="42" t="s">
        <v>11</v>
      </c>
      <c r="P8" s="6">
        <f>+'[2]2.CONSUMO ARGENTINA POR ENVASE'!$B742/10000</f>
        <v>32.143888888888888</v>
      </c>
      <c r="Q8" s="6">
        <f t="shared" ref="Q8:Z8" si="3">+SUM(C7:C8)+SUM(B9:B18)</f>
        <v>38.251899999999992</v>
      </c>
      <c r="R8" s="6">
        <f t="shared" si="3"/>
        <v>35.938800000000001</v>
      </c>
      <c r="S8" s="6">
        <f t="shared" si="3"/>
        <v>32.350200000000001</v>
      </c>
      <c r="T8" s="6">
        <f t="shared" si="3"/>
        <v>31.015800000000006</v>
      </c>
      <c r="U8" s="6">
        <f t="shared" si="3"/>
        <v>36.069699999999997</v>
      </c>
      <c r="V8" s="6">
        <f t="shared" si="3"/>
        <v>31.213299999999997</v>
      </c>
      <c r="W8" s="6">
        <f t="shared" si="3"/>
        <v>28.675000000000001</v>
      </c>
      <c r="X8" s="6">
        <f t="shared" si="3"/>
        <v>26.302100000000003</v>
      </c>
      <c r="Y8" s="67">
        <f t="shared" si="3"/>
        <v>22.405700000000003</v>
      </c>
      <c r="Z8" s="37">
        <f t="shared" si="3"/>
        <v>18.337200000000003</v>
      </c>
      <c r="AA8" s="78">
        <f>+Z8/Y8-1</f>
        <v>-0.18158325783171247</v>
      </c>
      <c r="AB8" s="7">
        <f>+POWER(Z8/U8,0.2)-1</f>
        <v>-0.12654990115134646</v>
      </c>
    </row>
    <row r="9" spans="1:30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">
        <f>+'[2]2.CONSUMO ARGENTINA POR ENVASE'!$B415/10000</f>
        <v>1.3333999999999999</v>
      </c>
      <c r="K9" s="67">
        <f>+'[2]2.CONSUMO ARGENTINA POR ENVASE'!$B427/10000</f>
        <v>1.6298999999999999</v>
      </c>
      <c r="L9" s="37">
        <f>+'[2]2.CONSUMO ARGENTINA POR ENVASE'!$B439/10000</f>
        <v>0.8921</v>
      </c>
      <c r="M9" s="7">
        <f>+L9/K9-1</f>
        <v>-0.45266580771826492</v>
      </c>
      <c r="N9" s="2"/>
      <c r="O9" s="42" t="s">
        <v>0</v>
      </c>
      <c r="P9" s="6">
        <f>+'[2]2.CONSUMO ARGENTINA POR ENVASE'!$B743/10000</f>
        <v>32.982100000000003</v>
      </c>
      <c r="Q9" s="6">
        <f t="shared" ref="Q9:Z9" si="4">+SUM(C7:C9)+SUM(B10:B18)</f>
        <v>38.4178</v>
      </c>
      <c r="R9" s="6">
        <f t="shared" si="4"/>
        <v>35.739599999999996</v>
      </c>
      <c r="S9" s="6">
        <f t="shared" si="4"/>
        <v>32.376600000000003</v>
      </c>
      <c r="T9" s="6">
        <f t="shared" si="4"/>
        <v>30.4909</v>
      </c>
      <c r="U9" s="6">
        <f t="shared" si="4"/>
        <v>36.0901</v>
      </c>
      <c r="V9" s="6">
        <f t="shared" si="4"/>
        <v>31.558799999999998</v>
      </c>
      <c r="W9" s="6">
        <f t="shared" si="4"/>
        <v>28.3081</v>
      </c>
      <c r="X9" s="6">
        <f t="shared" si="4"/>
        <v>25.624600000000001</v>
      </c>
      <c r="Y9" s="67">
        <f t="shared" si="4"/>
        <v>22.702199999999998</v>
      </c>
      <c r="Z9" s="37">
        <f t="shared" si="4"/>
        <v>17.599399999999999</v>
      </c>
      <c r="AA9" s="78">
        <f>+Z9/Y9-1</f>
        <v>-0.2247711675520434</v>
      </c>
      <c r="AB9" s="7">
        <f>+POWER(Z9/U9,0.2)-1</f>
        <v>-0.13379246886750806</v>
      </c>
    </row>
    <row r="10" spans="1:30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">
        <f>+'[2]2.CONSUMO ARGENTINA POR ENVASE'!$B416/10000</f>
        <v>1.7138</v>
      </c>
      <c r="K10" s="67">
        <f>+'[2]2.CONSUMO ARGENTINA POR ENVASE'!$B428/10000</f>
        <v>1.2457</v>
      </c>
      <c r="L10" s="37">
        <f>+'[2]2.CONSUMO ARGENTINA POR ENVASE'!$B440/10000</f>
        <v>1.6042000000000001</v>
      </c>
      <c r="M10" s="7">
        <f>+L10/K10-1</f>
        <v>0.28778999759171553</v>
      </c>
      <c r="N10" s="2"/>
      <c r="O10" s="42" t="s">
        <v>1</v>
      </c>
      <c r="P10" s="6">
        <f>+'[2]2.CONSUMO ARGENTINA POR ENVASE'!$B744/10000</f>
        <v>35.046933333333335</v>
      </c>
      <c r="Q10" s="6">
        <f t="shared" ref="Q10:Z10" si="5">+SUM(C7:C10)+SUM(B11:B18)</f>
        <v>38.073800000000006</v>
      </c>
      <c r="R10" s="6">
        <f t="shared" si="5"/>
        <v>35.293300000000002</v>
      </c>
      <c r="S10" s="6">
        <f t="shared" si="5"/>
        <v>32.191100000000006</v>
      </c>
      <c r="T10" s="6">
        <f t="shared" si="5"/>
        <v>30.895400000000002</v>
      </c>
      <c r="U10" s="6">
        <f t="shared" si="5"/>
        <v>35.610799999999998</v>
      </c>
      <c r="V10" s="6">
        <f t="shared" si="5"/>
        <v>31.398099999999999</v>
      </c>
      <c r="W10" s="6">
        <f t="shared" si="5"/>
        <v>28.365299999999998</v>
      </c>
      <c r="X10" s="6">
        <f t="shared" si="5"/>
        <v>25.390500000000003</v>
      </c>
      <c r="Y10" s="67">
        <f t="shared" si="5"/>
        <v>22.234099999999998</v>
      </c>
      <c r="Z10" s="37">
        <f t="shared" si="5"/>
        <v>17.957900000000002</v>
      </c>
      <c r="AA10" s="78">
        <f>+Z10/Y10-1</f>
        <v>-0.19232620164522041</v>
      </c>
      <c r="AB10" s="7">
        <f>+POWER(Z10/U10,0.2)-1</f>
        <v>-0.12796329809694462</v>
      </c>
    </row>
    <row r="11" spans="1:30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">
        <f>+'[2]2.CONSUMO ARGENTINA POR ENVASE'!$B417/10000</f>
        <v>1.8435999999999999</v>
      </c>
      <c r="K11" s="67">
        <f>+'[2]2.CONSUMO ARGENTINA POR ENVASE'!$B429/10000</f>
        <v>1.3838999999999999</v>
      </c>
      <c r="L11" s="37"/>
      <c r="M11" s="7"/>
      <c r="N11" s="2"/>
      <c r="O11" s="42" t="s">
        <v>2</v>
      </c>
      <c r="P11" s="6">
        <f>+'[2]2.CONSUMO ARGENTINA POR ENVASE'!$B745/10000</f>
        <v>32.09685555555555</v>
      </c>
      <c r="Q11" s="6">
        <f t="shared" ref="Q11:Y11" si="6">+SUM(C7:C11)+SUM(B12:B18)</f>
        <v>37.390899999999995</v>
      </c>
      <c r="R11" s="6">
        <f t="shared" si="6"/>
        <v>34.839599999999997</v>
      </c>
      <c r="S11" s="6">
        <f t="shared" si="6"/>
        <v>32.736800000000002</v>
      </c>
      <c r="T11" s="6">
        <f t="shared" si="6"/>
        <v>30.933300000000003</v>
      </c>
      <c r="U11" s="6">
        <f t="shared" si="6"/>
        <v>35.594099999999997</v>
      </c>
      <c r="V11" s="6">
        <f t="shared" si="6"/>
        <v>31.0852</v>
      </c>
      <c r="W11" s="6">
        <f t="shared" si="6"/>
        <v>28.9483</v>
      </c>
      <c r="X11" s="6">
        <f t="shared" si="6"/>
        <v>24.268999999999998</v>
      </c>
      <c r="Y11" s="67">
        <f t="shared" si="6"/>
        <v>21.7744</v>
      </c>
      <c r="Z11" s="37"/>
      <c r="AA11" s="78"/>
      <c r="AB11" s="7"/>
    </row>
    <row r="12" spans="1:30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">
        <f>+'[2]2.CONSUMO ARGENTINA POR ENVASE'!$B418/10000</f>
        <v>1.9673</v>
      </c>
      <c r="K12" s="67">
        <f>+'[2]2.CONSUMO ARGENTINA POR ENVASE'!$B430/10000</f>
        <v>1.4925999999999999</v>
      </c>
      <c r="L12" s="37"/>
      <c r="M12" s="7"/>
      <c r="N12" s="2"/>
      <c r="O12" s="42" t="s">
        <v>3</v>
      </c>
      <c r="P12" s="6">
        <f>+'[2]2.CONSUMO ARGENTINA POR ENVASE'!$B746/10000</f>
        <v>36.88281111111111</v>
      </c>
      <c r="Q12" s="6">
        <f t="shared" ref="Q12:Y12" si="7">+SUM(C7:C12)+SUM(B13:B18)</f>
        <v>37.741100000000003</v>
      </c>
      <c r="R12" s="6">
        <f t="shared" si="7"/>
        <v>34.496299999999998</v>
      </c>
      <c r="S12" s="6">
        <f t="shared" si="7"/>
        <v>32.641099999999994</v>
      </c>
      <c r="T12" s="6">
        <f t="shared" si="7"/>
        <v>32.526899999999998</v>
      </c>
      <c r="U12" s="6">
        <f t="shared" si="7"/>
        <v>34.0139</v>
      </c>
      <c r="V12" s="6">
        <f t="shared" si="7"/>
        <v>30.796499999999998</v>
      </c>
      <c r="W12" s="6">
        <f t="shared" si="7"/>
        <v>30.03</v>
      </c>
      <c r="X12" s="6">
        <f t="shared" si="7"/>
        <v>22.8292</v>
      </c>
      <c r="Y12" s="67">
        <f t="shared" si="7"/>
        <v>21.299700000000001</v>
      </c>
      <c r="Z12" s="37"/>
      <c r="AA12" s="78"/>
      <c r="AB12" s="7"/>
    </row>
    <row r="13" spans="1:30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">
        <f>+'[2]2.CONSUMO ARGENTINA POR ENVASE'!$B419/10000</f>
        <v>2.2254999999999998</v>
      </c>
      <c r="K13" s="67">
        <f>+'[2]2.CONSUMO ARGENTINA POR ENVASE'!$B431/10000</f>
        <v>1.7297</v>
      </c>
      <c r="L13" s="37"/>
      <c r="M13" s="7"/>
      <c r="N13" s="2"/>
      <c r="O13" s="42" t="s">
        <v>4</v>
      </c>
      <c r="P13" s="6">
        <f>+'[2]2.CONSUMO ARGENTINA POR ENVASE'!$B747/10000</f>
        <v>35.323733333333337</v>
      </c>
      <c r="Q13" s="6">
        <f t="shared" ref="Q13:Y13" si="8">+SUM(C7:C13)+SUM(B14:B18)</f>
        <v>37.494999999999997</v>
      </c>
      <c r="R13" s="6">
        <f t="shared" si="8"/>
        <v>34.951799999999999</v>
      </c>
      <c r="S13" s="6">
        <f t="shared" si="8"/>
        <v>32.0458</v>
      </c>
      <c r="T13" s="6">
        <f t="shared" si="8"/>
        <v>33.039900000000003</v>
      </c>
      <c r="U13" s="6">
        <f t="shared" si="8"/>
        <v>33.535299999999999</v>
      </c>
      <c r="V13" s="6">
        <f t="shared" si="8"/>
        <v>30.539400000000001</v>
      </c>
      <c r="W13" s="6">
        <f t="shared" si="8"/>
        <v>29.362500000000001</v>
      </c>
      <c r="X13" s="6">
        <f t="shared" si="8"/>
        <v>23.1267</v>
      </c>
      <c r="Y13" s="67">
        <f t="shared" si="8"/>
        <v>20.803899999999999</v>
      </c>
      <c r="Z13" s="37"/>
      <c r="AA13" s="78"/>
      <c r="AB13" s="7"/>
    </row>
    <row r="14" spans="1:30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">
        <f>+'[2]2.CONSUMO ARGENTINA POR ENVASE'!$B420/10000</f>
        <v>2.0857000000000001</v>
      </c>
      <c r="K14" s="67">
        <f>+'[2]2.CONSUMO ARGENTINA POR ENVASE'!$B432/10000</f>
        <v>1.6716</v>
      </c>
      <c r="L14" s="37"/>
      <c r="M14" s="7"/>
      <c r="N14" s="2"/>
      <c r="O14" s="42" t="s">
        <v>5</v>
      </c>
      <c r="P14" s="6">
        <f>+'[2]2.CONSUMO ARGENTINA POR ENVASE'!$B748/10000</f>
        <v>35.240533333333332</v>
      </c>
      <c r="Q14" s="6">
        <f t="shared" ref="Q14:Y14" si="9">+SUM(C7:C14)+SUM(B15:B18)</f>
        <v>36.860199999999999</v>
      </c>
      <c r="R14" s="6">
        <f t="shared" si="9"/>
        <v>34.756399999999999</v>
      </c>
      <c r="S14" s="6">
        <f t="shared" si="9"/>
        <v>31.8401</v>
      </c>
      <c r="T14" s="6">
        <f t="shared" si="9"/>
        <v>33.281700000000001</v>
      </c>
      <c r="U14" s="6">
        <f t="shared" si="9"/>
        <v>33.158000000000001</v>
      </c>
      <c r="V14" s="6">
        <f t="shared" si="9"/>
        <v>30.308999999999997</v>
      </c>
      <c r="W14" s="6">
        <f t="shared" si="9"/>
        <v>29.356300000000001</v>
      </c>
      <c r="X14" s="6">
        <f t="shared" si="9"/>
        <v>22.630499999999998</v>
      </c>
      <c r="Y14" s="67">
        <f t="shared" si="9"/>
        <v>20.389800000000001</v>
      </c>
      <c r="Z14" s="37"/>
      <c r="AA14" s="78"/>
      <c r="AB14" s="7"/>
    </row>
    <row r="15" spans="1:30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">
        <f>+'[2]2.CONSUMO ARGENTINA POR ENVASE'!$B421/10000</f>
        <v>1.9762999999999999</v>
      </c>
      <c r="K15" s="67">
        <f>+'[2]2.CONSUMO ARGENTINA POR ENVASE'!$B433/10000</f>
        <v>1.6155999999999999</v>
      </c>
      <c r="L15" s="37"/>
      <c r="M15" s="7"/>
      <c r="N15" s="2"/>
      <c r="O15" s="42" t="s">
        <v>6</v>
      </c>
      <c r="P15" s="6">
        <f>+'[2]2.CONSUMO ARGENTINA POR ENVASE'!$B749/10000</f>
        <v>35.755433333333329</v>
      </c>
      <c r="Q15" s="6">
        <f t="shared" ref="Q15:Y15" si="10">+SUM(C7:C15)+SUM(B16:B18)</f>
        <v>37.179299999999998</v>
      </c>
      <c r="R15" s="6">
        <f t="shared" si="10"/>
        <v>33.729399999999998</v>
      </c>
      <c r="S15" s="6">
        <f t="shared" si="10"/>
        <v>31.5425</v>
      </c>
      <c r="T15" s="6">
        <f t="shared" si="10"/>
        <v>34.0702</v>
      </c>
      <c r="U15" s="6">
        <f t="shared" si="10"/>
        <v>32.846800000000002</v>
      </c>
      <c r="V15" s="6">
        <f t="shared" si="10"/>
        <v>29.944899999999997</v>
      </c>
      <c r="W15" s="6">
        <f t="shared" si="10"/>
        <v>28.665700000000001</v>
      </c>
      <c r="X15" s="6">
        <f t="shared" si="10"/>
        <v>22.7376</v>
      </c>
      <c r="Y15" s="67">
        <f t="shared" si="10"/>
        <v>20.0291</v>
      </c>
      <c r="Z15" s="37"/>
      <c r="AA15" s="78"/>
      <c r="AB15" s="7"/>
    </row>
    <row r="16" spans="1:30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">
        <f>+'[2]2.CONSUMO ARGENTINA POR ENVASE'!$B422/10000</f>
        <v>1.9073</v>
      </c>
      <c r="K16" s="67">
        <f>+'[2]2.CONSUMO ARGENTINA POR ENVASE'!$B434/10000</f>
        <v>1.8247</v>
      </c>
      <c r="L16" s="37"/>
      <c r="M16" s="7"/>
      <c r="N16" s="2"/>
      <c r="O16" s="42" t="s">
        <v>7</v>
      </c>
      <c r="P16" s="6">
        <f>+'[2]2.CONSUMO ARGENTINA POR ENVASE'!$B750/10000</f>
        <v>34.300988888888888</v>
      </c>
      <c r="Q16" s="6">
        <f t="shared" ref="Q16:Y16" si="11">+SUM(C7:C16)+SUM(B17:B18)</f>
        <v>36.650999999999996</v>
      </c>
      <c r="R16" s="6">
        <f t="shared" si="11"/>
        <v>33.306800000000003</v>
      </c>
      <c r="S16" s="6">
        <f t="shared" si="11"/>
        <v>31.452700000000004</v>
      </c>
      <c r="T16" s="6">
        <f t="shared" si="11"/>
        <v>35.087699999999998</v>
      </c>
      <c r="U16" s="6">
        <f t="shared" si="11"/>
        <v>31.8384</v>
      </c>
      <c r="V16" s="6">
        <f t="shared" si="11"/>
        <v>29.9343</v>
      </c>
      <c r="W16" s="6">
        <f t="shared" si="11"/>
        <v>28.1616</v>
      </c>
      <c r="X16" s="6">
        <f t="shared" si="11"/>
        <v>22.672399999999996</v>
      </c>
      <c r="Y16" s="67">
        <f t="shared" si="11"/>
        <v>19.9465</v>
      </c>
      <c r="Z16" s="37"/>
      <c r="AA16" s="78"/>
      <c r="AB16" s="7"/>
    </row>
    <row r="17" spans="1:30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">
        <f>+'[2]2.CONSUMO ARGENTINA POR ENVASE'!$B423/10000</f>
        <v>2.2210999999999999</v>
      </c>
      <c r="K17" s="67">
        <f>+'[2]2.CONSUMO ARGENTINA POR ENVASE'!$B435/10000</f>
        <v>1.2776000000000001</v>
      </c>
      <c r="L17" s="37"/>
      <c r="M17" s="7"/>
      <c r="N17" s="2"/>
      <c r="O17" s="42" t="s">
        <v>8</v>
      </c>
      <c r="P17" s="6">
        <f>+'[2]2.CONSUMO ARGENTINA POR ENVASE'!$B751/10000</f>
        <v>39.085555555555558</v>
      </c>
      <c r="Q17" s="6">
        <f t="shared" ref="Q17:Y17" si="12">+SUM(C7:C17)+SUM(B18)</f>
        <v>36.455600000000004</v>
      </c>
      <c r="R17" s="6">
        <f t="shared" si="12"/>
        <v>33.128100000000003</v>
      </c>
      <c r="S17" s="6">
        <f t="shared" si="12"/>
        <v>31.068400000000004</v>
      </c>
      <c r="T17" s="6">
        <f t="shared" si="12"/>
        <v>35.477999999999994</v>
      </c>
      <c r="U17" s="6">
        <f t="shared" si="12"/>
        <v>32.131799999999998</v>
      </c>
      <c r="V17" s="6">
        <f t="shared" si="12"/>
        <v>29.485999999999997</v>
      </c>
      <c r="W17" s="6">
        <f t="shared" si="12"/>
        <v>27.544600000000003</v>
      </c>
      <c r="X17" s="6">
        <f t="shared" si="12"/>
        <v>22.790399999999998</v>
      </c>
      <c r="Y17" s="67">
        <f t="shared" si="12"/>
        <v>19.003</v>
      </c>
      <c r="Z17" s="37"/>
      <c r="AA17" s="78"/>
      <c r="AB17" s="7"/>
    </row>
    <row r="18" spans="1:30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">
        <f>+'[2]2.CONSUMO ARGENTINA POR ENVASE'!$B424/10000</f>
        <v>1.9646999999999999</v>
      </c>
      <c r="K18" s="67">
        <f>+'[2]2.CONSUMO ARGENTINA POR ENVASE'!$B436/10000</f>
        <v>1.9334</v>
      </c>
      <c r="L18" s="37"/>
      <c r="M18" s="7"/>
      <c r="N18" s="2"/>
      <c r="O18" s="42" t="s">
        <v>9</v>
      </c>
      <c r="P18" s="6">
        <f>+'[2]2.CONSUMO ARGENTINA POR ENVASE'!$B752/10000</f>
        <v>40.338022222222222</v>
      </c>
      <c r="Q18" s="6">
        <f t="shared" ref="Q18:Y18" si="13">+SUM(C7:C18)</f>
        <v>36.200000000000003</v>
      </c>
      <c r="R18" s="6">
        <f t="shared" si="13"/>
        <v>32.605600000000003</v>
      </c>
      <c r="S18" s="6">
        <f t="shared" si="13"/>
        <v>31.376300000000004</v>
      </c>
      <c r="T18" s="6">
        <f t="shared" si="13"/>
        <v>35.896699999999996</v>
      </c>
      <c r="U18" s="6">
        <f t="shared" si="13"/>
        <v>31.777999999999999</v>
      </c>
      <c r="V18" s="6">
        <f t="shared" si="13"/>
        <v>28.790199999999999</v>
      </c>
      <c r="W18" s="6">
        <f t="shared" si="13"/>
        <v>27.360300000000002</v>
      </c>
      <c r="X18" s="6">
        <f t="shared" si="13"/>
        <v>22.314799999999998</v>
      </c>
      <c r="Y18" s="67">
        <f t="shared" si="13"/>
        <v>18.971699999999998</v>
      </c>
      <c r="Z18" s="37"/>
      <c r="AA18" s="78"/>
      <c r="AB18" s="7"/>
    </row>
    <row r="19" spans="1:30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54">
        <f t="shared" si="15"/>
        <v>22.314799999999998</v>
      </c>
      <c r="K19" s="186">
        <f t="shared" ref="K19" si="16">SUM(K7:K18)</f>
        <v>18.971699999999998</v>
      </c>
      <c r="L19" s="186"/>
      <c r="M19" s="165"/>
      <c r="N19" s="3"/>
      <c r="O19" s="43" t="s">
        <v>14</v>
      </c>
      <c r="P19" s="46">
        <f t="shared" ref="P19" si="17">+AVERAGE(P7:P18)</f>
        <v>35.258469444444437</v>
      </c>
      <c r="Q19" s="46">
        <f>+AVERAGE(Q7:Q18)</f>
        <v>37.406583333333337</v>
      </c>
      <c r="R19" s="46">
        <f t="shared" ref="R19:U19" si="18">+AVERAGE(R7:R18)</f>
        <v>34.555416666666666</v>
      </c>
      <c r="S19" s="46">
        <f t="shared" si="18"/>
        <v>32.01753333333334</v>
      </c>
      <c r="T19" s="46">
        <f t="shared" si="18"/>
        <v>32.838741666666671</v>
      </c>
      <c r="U19" s="46">
        <f t="shared" si="18"/>
        <v>34.038675000000005</v>
      </c>
      <c r="V19" s="226">
        <f t="shared" ref="V19:W19" si="19">+AVERAGE(V7:V18)</f>
        <v>30.536033333333336</v>
      </c>
      <c r="W19" s="226">
        <f t="shared" si="19"/>
        <v>28.631808333333336</v>
      </c>
      <c r="X19" s="226">
        <f t="shared" ref="X19:Y19" si="20">+AVERAGE(X7:X18)</f>
        <v>23.957149999999999</v>
      </c>
      <c r="Y19" s="220">
        <f t="shared" si="20"/>
        <v>21.004774999999999</v>
      </c>
      <c r="Z19" s="197">
        <f t="shared" ref="Z19" si="21">+AVERAGE(Z7:Z18)</f>
        <v>18.119725000000003</v>
      </c>
      <c r="AA19" s="79"/>
      <c r="AB19" s="75"/>
      <c r="AD19" s="1" t="s">
        <v>273</v>
      </c>
    </row>
    <row r="20" spans="1:30" ht="25.5" x14ac:dyDescent="0.25">
      <c r="A20" s="57" t="s">
        <v>15</v>
      </c>
      <c r="B20" s="195">
        <f t="shared" ref="B20:G20" si="22">+B19/B$91</f>
        <v>4.009120277643851E-2</v>
      </c>
      <c r="C20" s="58">
        <f t="shared" si="22"/>
        <v>4.0560087753206436E-2</v>
      </c>
      <c r="D20" s="58">
        <f t="shared" si="22"/>
        <v>3.8834586049749042E-2</v>
      </c>
      <c r="E20" s="58">
        <f t="shared" si="22"/>
        <v>3.544306171084563E-2</v>
      </c>
      <c r="F20" s="58">
        <f t="shared" si="22"/>
        <v>3.8067870542070552E-2</v>
      </c>
      <c r="G20" s="58">
        <f t="shared" si="22"/>
        <v>3.7916924493321402E-2</v>
      </c>
      <c r="H20" s="58">
        <f t="shared" ref="H20" si="23">+H19/H$91</f>
        <v>3.4787166609191914E-2</v>
      </c>
      <c r="I20" s="58">
        <f t="shared" ref="I20:J20" si="24">+I19/I$91</f>
        <v>3.5291763978081175E-2</v>
      </c>
      <c r="J20" s="58">
        <f t="shared" si="24"/>
        <v>2.9260223496690881E-2</v>
      </c>
      <c r="K20" s="189">
        <f t="shared" ref="K20" si="25">+K19/K$91</f>
        <v>2.547751626010146E-2</v>
      </c>
      <c r="L20" s="189"/>
      <c r="M20" s="59"/>
      <c r="N20" s="3"/>
      <c r="O20" s="44" t="s">
        <v>15</v>
      </c>
      <c r="P20" s="48">
        <f t="shared" ref="P20:U20" si="26">+P19/P$91</f>
        <v>3.7081461381967426E-2</v>
      </c>
      <c r="Q20" s="48">
        <f t="shared" si="26"/>
        <v>4.1006976006681586E-2</v>
      </c>
      <c r="R20" s="48">
        <f t="shared" si="26"/>
        <v>3.9706112811916314E-2</v>
      </c>
      <c r="S20" s="48">
        <f t="shared" si="26"/>
        <v>3.7464652832592385E-2</v>
      </c>
      <c r="T20" s="48">
        <f t="shared" si="26"/>
        <v>3.5747333592860996E-2</v>
      </c>
      <c r="U20" s="48">
        <f t="shared" si="26"/>
        <v>3.8522224004889638E-2</v>
      </c>
      <c r="V20" s="58">
        <f t="shared" ref="V20:W20" si="27">+V19/V$91</f>
        <v>3.6243044663258749E-2</v>
      </c>
      <c r="W20" s="58">
        <f t="shared" si="27"/>
        <v>3.625894665400111E-2</v>
      </c>
      <c r="X20" s="58">
        <f t="shared" ref="X20:Y20" si="28">+X19/X$91</f>
        <v>3.1285471427371002E-2</v>
      </c>
      <c r="Y20" s="189">
        <f t="shared" si="28"/>
        <v>2.7668891955302709E-2</v>
      </c>
      <c r="Z20" s="188">
        <f t="shared" ref="Z20" si="29">+Z19/Z$91</f>
        <v>2.4314621212842984E-2</v>
      </c>
      <c r="AA20" s="72"/>
      <c r="AB20" s="76"/>
    </row>
    <row r="21" spans="1:30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0">+D19/C19-1</f>
        <v>-9.9292817679557999E-2</v>
      </c>
      <c r="E21" s="62">
        <f t="shared" si="30"/>
        <v>-3.7702112520548559E-2</v>
      </c>
      <c r="F21" s="62">
        <f t="shared" si="30"/>
        <v>0.14407052456790614</v>
      </c>
      <c r="G21" s="62">
        <f t="shared" si="30"/>
        <v>-0.11473756640582555</v>
      </c>
      <c r="H21" s="62">
        <f>+H19/G19-1</f>
        <v>-9.4021020832022129E-2</v>
      </c>
      <c r="I21" s="62">
        <f>+I19/H19-1</f>
        <v>-4.9666205861716661E-2</v>
      </c>
      <c r="J21" s="62">
        <f>+J19/I19-1</f>
        <v>-0.18440952767330776</v>
      </c>
      <c r="K21" s="190">
        <f>+K19/J19-1</f>
        <v>-0.14981536917202931</v>
      </c>
      <c r="L21" s="190"/>
      <c r="M21" s="63"/>
      <c r="N21" s="2"/>
      <c r="O21" s="45" t="s">
        <v>12</v>
      </c>
      <c r="P21" s="49"/>
      <c r="Q21" s="50">
        <f>+Q19/P19-1</f>
        <v>6.0924762836730872E-2</v>
      </c>
      <c r="R21" s="50">
        <f t="shared" ref="R21:Z21" si="31">+R19/Q19-1</f>
        <v>-7.6220986056376061E-2</v>
      </c>
      <c r="S21" s="50">
        <f t="shared" si="31"/>
        <v>-7.3443864324213348E-2</v>
      </c>
      <c r="T21" s="50">
        <f t="shared" si="31"/>
        <v>2.5648707062588594E-2</v>
      </c>
      <c r="U21" s="50">
        <f t="shared" si="31"/>
        <v>3.6540173966268075E-2</v>
      </c>
      <c r="V21" s="62">
        <f t="shared" si="31"/>
        <v>-0.1029018217268054</v>
      </c>
      <c r="W21" s="62">
        <f t="shared" si="31"/>
        <v>-6.2359933237344789E-2</v>
      </c>
      <c r="X21" s="62">
        <f t="shared" si="31"/>
        <v>-0.1632680087443541</v>
      </c>
      <c r="Y21" s="190">
        <f t="shared" si="31"/>
        <v>-0.12323565198698505</v>
      </c>
      <c r="Z21" s="187">
        <f t="shared" si="31"/>
        <v>-0.13735210208155035</v>
      </c>
      <c r="AA21" s="73"/>
      <c r="AB21" s="52"/>
    </row>
    <row r="22" spans="1:3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30" ht="15.75" thickBot="1" x14ac:dyDescent="0.3">
      <c r="A23" s="276" t="s">
        <v>236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"/>
      <c r="O23" s="276" t="s">
        <v>237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30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30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">
        <f>+'[2]2.CONSUMO ARGENTINA POR ENVASE'!$C413/10000</f>
        <v>29.323499999999999</v>
      </c>
      <c r="K25" s="67">
        <f>+'[2]2.CONSUMO ARGENTINA POR ENVASE'!$C425/10000</f>
        <v>33.2316</v>
      </c>
      <c r="L25" s="37">
        <f>+'[2]2.CONSUMO ARGENTINA POR ENVASE'!$C437/10000</f>
        <v>33.043599999999998</v>
      </c>
      <c r="M25" s="7">
        <f>+L25/K25-1</f>
        <v>-5.6572659757581079E-3</v>
      </c>
      <c r="N25" s="2"/>
      <c r="O25" s="42" t="s">
        <v>10</v>
      </c>
      <c r="P25" s="6">
        <f>+'[2]2.CONSUMO ARGENTINA POR ENVASE'!$C741/10000</f>
        <v>392.5190777777778</v>
      </c>
      <c r="Q25" s="6">
        <f t="shared" ref="Q25:Z25" si="35">+SUM(C25)+SUM(B26:B36)</f>
        <v>511.97649999999999</v>
      </c>
      <c r="R25" s="6">
        <f t="shared" si="35"/>
        <v>490.4418</v>
      </c>
      <c r="S25" s="6">
        <f t="shared" si="35"/>
        <v>469.7792</v>
      </c>
      <c r="T25" s="6">
        <f t="shared" si="35"/>
        <v>505.79139999999995</v>
      </c>
      <c r="U25" s="6">
        <f t="shared" si="35"/>
        <v>563.7115</v>
      </c>
      <c r="V25" s="6">
        <f t="shared" si="35"/>
        <v>496.89320000000004</v>
      </c>
      <c r="W25" s="6">
        <f t="shared" si="35"/>
        <v>519.45550000000003</v>
      </c>
      <c r="X25" s="6">
        <f t="shared" si="35"/>
        <v>477.38369999999998</v>
      </c>
      <c r="Y25" s="67">
        <f t="shared" si="35"/>
        <v>485.50170000000003</v>
      </c>
      <c r="Z25" s="37">
        <f t="shared" si="35"/>
        <v>483.21090000000004</v>
      </c>
      <c r="AA25" s="78">
        <f>+Z25/Y25-1</f>
        <v>-4.7184180817492205E-3</v>
      </c>
      <c r="AB25" s="7">
        <f>+POWER(Z25/U25,0.2)-1</f>
        <v>-3.0347848303396763E-2</v>
      </c>
    </row>
    <row r="26" spans="1:30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">
        <f>+'[2]2.CONSUMO ARGENTINA POR ENVASE'!$C414/10000</f>
        <v>30.081600000000002</v>
      </c>
      <c r="K26" s="67">
        <f>+'[2]2.CONSUMO ARGENTINA POR ENVASE'!$C426/10000</f>
        <v>31.765499999999999</v>
      </c>
      <c r="L26" s="37">
        <f>+'[2]2.CONSUMO ARGENTINA POR ENVASE'!$C438/10000</f>
        <v>30.148</v>
      </c>
      <c r="M26" s="7">
        <f>+L26/K26-1</f>
        <v>-5.0920023295713879E-2</v>
      </c>
      <c r="N26" s="2"/>
      <c r="O26" s="42" t="s">
        <v>11</v>
      </c>
      <c r="P26" s="6">
        <f>+'[2]2.CONSUMO ARGENTINA POR ENVASE'!$C742/10000</f>
        <v>363.58422222222225</v>
      </c>
      <c r="Q26" s="6">
        <f t="shared" ref="Q26:V26" si="36">+SUM(C25:C26)+SUM(B27:B36)</f>
        <v>504.1816</v>
      </c>
      <c r="R26" s="6">
        <f t="shared" si="36"/>
        <v>493.9769</v>
      </c>
      <c r="S26" s="6">
        <f t="shared" si="36"/>
        <v>469.13170000000002</v>
      </c>
      <c r="T26" s="6">
        <f t="shared" si="36"/>
        <v>511.50429999999994</v>
      </c>
      <c r="U26" s="6">
        <f t="shared" si="36"/>
        <v>562.47199999999998</v>
      </c>
      <c r="V26" s="6">
        <f t="shared" si="36"/>
        <v>498.46580000000006</v>
      </c>
      <c r="W26" s="6">
        <f t="shared" ref="W26" si="37">+SUM(I25:I26)+SUM(H27:H36)</f>
        <v>514.56500000000005</v>
      </c>
      <c r="X26" s="6">
        <f t="shared" ref="X26" si="38">+SUM(J25:J26)+SUM(I27:I36)</f>
        <v>477.80219999999997</v>
      </c>
      <c r="Y26" s="67">
        <f t="shared" ref="Y26" si="39">+SUM(K25:K26)+SUM(J27:J36)</f>
        <v>487.18560000000002</v>
      </c>
      <c r="Z26" s="37">
        <f t="shared" ref="Z26" si="40">+SUM(L25:L26)+SUM(K27:K36)</f>
        <v>481.59339999999992</v>
      </c>
      <c r="AA26" s="78">
        <f>+Z26/Y26-1</f>
        <v>-1.1478582289788708E-2</v>
      </c>
      <c r="AB26" s="7">
        <f>+POWER(Z26/U26,0.2)-1</f>
        <v>-3.0571186604682943E-2</v>
      </c>
    </row>
    <row r="27" spans="1:30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">
        <f>+'[2]2.CONSUMO ARGENTINA POR ENVASE'!$C415/10000</f>
        <v>31.396899999999999</v>
      </c>
      <c r="K27" s="67">
        <f>+'[2]2.CONSUMO ARGENTINA POR ENVASE'!$C427/10000</f>
        <v>34.076599999999999</v>
      </c>
      <c r="L27" s="37">
        <f>+'[2]2.CONSUMO ARGENTINA POR ENVASE'!$C439/10000</f>
        <v>36.979900000000001</v>
      </c>
      <c r="M27" s="7">
        <f>+L27/K27-1</f>
        <v>8.5199227622474227E-2</v>
      </c>
      <c r="N27" s="2"/>
      <c r="O27" s="42" t="s">
        <v>0</v>
      </c>
      <c r="P27" s="6">
        <f>+'[2]2.CONSUMO ARGENTINA POR ENVASE'!$C743/10000</f>
        <v>437.23137777777771</v>
      </c>
      <c r="Q27" s="6">
        <f t="shared" ref="Q27:W27" si="41">+SUM(C25:C27)+SUM(B28:B36)</f>
        <v>501.75350000000003</v>
      </c>
      <c r="R27" s="6">
        <f t="shared" si="41"/>
        <v>490.96249999999998</v>
      </c>
      <c r="S27" s="6">
        <f t="shared" si="41"/>
        <v>466.73040000000003</v>
      </c>
      <c r="T27" s="6">
        <f t="shared" si="41"/>
        <v>512.5945999999999</v>
      </c>
      <c r="U27" s="6">
        <f t="shared" si="41"/>
        <v>563.12329999999997</v>
      </c>
      <c r="V27" s="6">
        <f t="shared" si="41"/>
        <v>506.00250000000005</v>
      </c>
      <c r="W27" s="6">
        <f t="shared" si="41"/>
        <v>506.35040000000004</v>
      </c>
      <c r="X27" s="6">
        <f t="shared" ref="X27" si="42">+SUM(J25:J27)+SUM(I28:I36)</f>
        <v>475.81430000000006</v>
      </c>
      <c r="Y27" s="67">
        <f t="shared" ref="Y27" si="43">+SUM(K25:K27)+SUM(J28:J36)</f>
        <v>489.86529999999993</v>
      </c>
      <c r="Z27" s="37">
        <f t="shared" ref="Z27" si="44">+SUM(L25:L27)+SUM(K28:K36)</f>
        <v>484.49669999999992</v>
      </c>
      <c r="AA27" s="78">
        <f>+Z27/Y27-1</f>
        <v>-1.0959339230600773E-2</v>
      </c>
      <c r="AB27" s="7">
        <f>+POWER(Z27/U27,0.2)-1</f>
        <v>-2.9629768031918857E-2</v>
      </c>
    </row>
    <row r="28" spans="1:30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">
        <f>+'[2]2.CONSUMO ARGENTINA POR ENVASE'!$C416/10000</f>
        <v>32.819400000000002</v>
      </c>
      <c r="K28" s="67">
        <f>+'[2]2.CONSUMO ARGENTINA POR ENVASE'!$C428/10000</f>
        <v>38.941299999999998</v>
      </c>
      <c r="L28" s="37">
        <f>+'[2]2.CONSUMO ARGENTINA POR ENVASE'!$C440/10000</f>
        <v>36.1678</v>
      </c>
      <c r="M28" s="7">
        <f>+L28/K28-1</f>
        <v>-7.1222583735006229E-2</v>
      </c>
      <c r="N28" s="2"/>
      <c r="O28" s="42" t="s">
        <v>1</v>
      </c>
      <c r="P28" s="6">
        <f>+'[2]2.CONSUMO ARGENTINA POR ENVASE'!$C744/10000</f>
        <v>472.74835555555558</v>
      </c>
      <c r="Q28" s="6">
        <f t="shared" ref="Q28:W28" si="45">+SUM(C25:C28)+SUM(B29:B36)</f>
        <v>494.44959999999998</v>
      </c>
      <c r="R28" s="6">
        <f t="shared" si="45"/>
        <v>491.61899999999997</v>
      </c>
      <c r="S28" s="6">
        <f t="shared" si="45"/>
        <v>466.01649999999995</v>
      </c>
      <c r="T28" s="6">
        <f t="shared" si="45"/>
        <v>512.93869999999993</v>
      </c>
      <c r="U28" s="6">
        <f t="shared" si="45"/>
        <v>566.10230000000001</v>
      </c>
      <c r="V28" s="6">
        <f t="shared" si="45"/>
        <v>508.89240000000007</v>
      </c>
      <c r="W28" s="6">
        <f t="shared" si="45"/>
        <v>498.94630000000006</v>
      </c>
      <c r="X28" s="6">
        <f t="shared" ref="X28" si="46">+SUM(J25:J28)+SUM(I29:I36)</f>
        <v>474.57120000000003</v>
      </c>
      <c r="Y28" s="67">
        <f t="shared" ref="Y28" si="47">+SUM(K25:K28)+SUM(J29:J36)</f>
        <v>495.98719999999997</v>
      </c>
      <c r="Z28" s="37">
        <f t="shared" ref="Z28" si="48">+SUM(L25:L28)+SUM(K29:K36)</f>
        <v>481.72319999999996</v>
      </c>
      <c r="AA28" s="78">
        <f>+Z28/Y28-1</f>
        <v>-2.8758806678882087E-2</v>
      </c>
      <c r="AB28" s="7">
        <f>+POWER(Z28/U28,0.2)-1</f>
        <v>-3.1765554956755704E-2</v>
      </c>
    </row>
    <row r="29" spans="1:30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">
        <f>+'[2]2.CONSUMO ARGENTINA POR ENVASE'!$C417/10000</f>
        <v>40.042200000000001</v>
      </c>
      <c r="K29" s="67">
        <f>+'[2]2.CONSUMO ARGENTINA POR ENVASE'!$C429/10000</f>
        <v>40.884799999999998</v>
      </c>
      <c r="L29" s="37"/>
      <c r="M29" s="7"/>
      <c r="N29" s="2"/>
      <c r="O29" s="42" t="s">
        <v>2</v>
      </c>
      <c r="P29" s="6">
        <f>+'[2]2.CONSUMO ARGENTINA POR ENVASE'!$C745/10000</f>
        <v>501.5495777777777</v>
      </c>
      <c r="Q29" s="6">
        <f t="shared" ref="Q29:X29" si="49">+SUM(C25:C29)+SUM(B30:B36)</f>
        <v>493.44589999999999</v>
      </c>
      <c r="R29" s="6">
        <f t="shared" si="49"/>
        <v>489.04259999999999</v>
      </c>
      <c r="S29" s="6">
        <f t="shared" si="49"/>
        <v>473.26440000000002</v>
      </c>
      <c r="T29" s="6">
        <f t="shared" si="49"/>
        <v>515.06629999999996</v>
      </c>
      <c r="U29" s="6">
        <f t="shared" si="49"/>
        <v>554.66430000000003</v>
      </c>
      <c r="V29" s="6">
        <f t="shared" si="49"/>
        <v>513.38840000000005</v>
      </c>
      <c r="W29" s="6">
        <f t="shared" si="49"/>
        <v>496.99290000000002</v>
      </c>
      <c r="X29" s="6">
        <f t="shared" si="49"/>
        <v>475.64160000000004</v>
      </c>
      <c r="Y29" s="67">
        <f t="shared" ref="Y29" si="50">+SUM(K25:K29)+SUM(J30:J36)</f>
        <v>496.82979999999998</v>
      </c>
      <c r="Z29" s="37"/>
      <c r="AA29" s="78"/>
      <c r="AB29" s="7"/>
    </row>
    <row r="30" spans="1:30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">
        <f>+'[2]2.CONSUMO ARGENTINA POR ENVASE'!$C418/10000</f>
        <v>35.665900000000001</v>
      </c>
      <c r="K30" s="67">
        <f>+'[2]2.CONSUMO ARGENTINA POR ENVASE'!$C430/10000</f>
        <v>39.271599999999999</v>
      </c>
      <c r="L30" s="37"/>
      <c r="M30" s="7"/>
      <c r="N30" s="2"/>
      <c r="O30" s="42" t="s">
        <v>3</v>
      </c>
      <c r="P30" s="6">
        <f>+'[2]2.CONSUMO ARGENTINA POR ENVASE'!$C746/10000</f>
        <v>574.59836666666672</v>
      </c>
      <c r="Q30" s="6">
        <f t="shared" ref="Q30:W30" si="51">+SUM(C25:C30)+SUM(B31:B36)</f>
        <v>498.35329999999999</v>
      </c>
      <c r="R30" s="6">
        <f t="shared" si="51"/>
        <v>485.44639999999998</v>
      </c>
      <c r="S30" s="6">
        <f t="shared" si="51"/>
        <v>470.36839999999995</v>
      </c>
      <c r="T30" s="6">
        <f t="shared" si="51"/>
        <v>532.83370000000002</v>
      </c>
      <c r="U30" s="6">
        <f t="shared" si="51"/>
        <v>545.52230000000009</v>
      </c>
      <c r="V30" s="6">
        <f t="shared" si="51"/>
        <v>509.57629999999995</v>
      </c>
      <c r="W30" s="6">
        <f t="shared" si="51"/>
        <v>490.96979999999996</v>
      </c>
      <c r="X30" s="6">
        <f t="shared" ref="X30" si="52">+SUM(J25:J30)+SUM(I31:I36)</f>
        <v>472.29310000000004</v>
      </c>
      <c r="Y30" s="67">
        <f t="shared" ref="Y30" si="53">+SUM(K25:K30)+SUM(J31:J36)</f>
        <v>500.43549999999993</v>
      </c>
      <c r="Z30" s="37"/>
      <c r="AA30" s="78"/>
      <c r="AB30" s="7"/>
    </row>
    <row r="31" spans="1:30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">
        <f>+'[2]2.CONSUMO ARGENTINA POR ENVASE'!$C419/10000</f>
        <v>50.517400000000002</v>
      </c>
      <c r="K31" s="67">
        <f>+'[2]2.CONSUMO ARGENTINA POR ENVASE'!$C431/10000</f>
        <v>42.295200000000001</v>
      </c>
      <c r="L31" s="37"/>
      <c r="M31" s="7"/>
      <c r="N31" s="2"/>
      <c r="O31" s="42" t="s">
        <v>4</v>
      </c>
      <c r="P31" s="6">
        <f>+'[2]2.CONSUMO ARGENTINA POR ENVASE'!$C747/10000</f>
        <v>618.93128888888896</v>
      </c>
      <c r="Q31" s="6">
        <f t="shared" ref="Q31:W31" si="54">+SUM(C25:C31)+SUM(B32:B36)</f>
        <v>501.65679999999998</v>
      </c>
      <c r="R31" s="6">
        <f t="shared" si="54"/>
        <v>482.05859999999996</v>
      </c>
      <c r="S31" s="6">
        <f t="shared" si="54"/>
        <v>472.05199999999996</v>
      </c>
      <c r="T31" s="6">
        <f t="shared" si="54"/>
        <v>547.31600000000003</v>
      </c>
      <c r="U31" s="6">
        <f t="shared" si="54"/>
        <v>532.44780000000014</v>
      </c>
      <c r="V31" s="6">
        <f t="shared" si="54"/>
        <v>511.10449999999997</v>
      </c>
      <c r="W31" s="6">
        <f t="shared" si="54"/>
        <v>484.91819999999996</v>
      </c>
      <c r="X31" s="6">
        <f t="shared" ref="X31" si="55">+SUM(J25:J31)+SUM(I32:I36)</f>
        <v>480.99170000000004</v>
      </c>
      <c r="Y31" s="67">
        <f t="shared" ref="Y31" si="56">+SUM(K25:K31)+SUM(J32:J36)</f>
        <v>492.2133</v>
      </c>
      <c r="Z31" s="37"/>
      <c r="AA31" s="78"/>
      <c r="AB31" s="7"/>
    </row>
    <row r="32" spans="1:30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">
        <f>+'[2]2.CONSUMO ARGENTINA POR ENVASE'!$C420/10000</f>
        <v>55.869599999999998</v>
      </c>
      <c r="K32" s="67">
        <f>+'[2]2.CONSUMO ARGENTINA POR ENVASE'!$C432/10000</f>
        <v>44.4587</v>
      </c>
      <c r="L32" s="37"/>
      <c r="M32" s="7"/>
      <c r="N32" s="2"/>
      <c r="O32" s="42" t="s">
        <v>5</v>
      </c>
      <c r="P32" s="6">
        <f>+'[2]2.CONSUMO ARGENTINA POR ENVASE'!$C748/10000</f>
        <v>542.03501111111109</v>
      </c>
      <c r="Q32" s="6">
        <f t="shared" ref="Q32:W32" si="57">+SUM(C25:C32)+SUM(B33:B36)</f>
        <v>495.9273</v>
      </c>
      <c r="R32" s="6">
        <f t="shared" si="57"/>
        <v>479.0163</v>
      </c>
      <c r="S32" s="6">
        <f t="shared" si="57"/>
        <v>473.77620000000002</v>
      </c>
      <c r="T32" s="6">
        <f t="shared" si="57"/>
        <v>553.44550000000004</v>
      </c>
      <c r="U32" s="6">
        <f t="shared" si="57"/>
        <v>528.29840000000013</v>
      </c>
      <c r="V32" s="6">
        <f t="shared" si="57"/>
        <v>516.76059999999995</v>
      </c>
      <c r="W32" s="6">
        <f t="shared" si="57"/>
        <v>478.95569999999998</v>
      </c>
      <c r="X32" s="6">
        <f t="shared" ref="X32" si="58">+SUM(J25:J32)+SUM(I33:I36)</f>
        <v>486.87130000000002</v>
      </c>
      <c r="Y32" s="67">
        <f t="shared" ref="Y32" si="59">+SUM(K25:K32)+SUM(J33:J36)</f>
        <v>480.80240000000003</v>
      </c>
      <c r="Z32" s="37"/>
      <c r="AA32" s="78"/>
      <c r="AB32" s="7"/>
    </row>
    <row r="33" spans="1:31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">
        <f>+'[2]2.CONSUMO ARGENTINA POR ENVASE'!$C421/10000</f>
        <v>47.7316</v>
      </c>
      <c r="K33" s="67">
        <f>+'[2]2.CONSUMO ARGENTINA POR ENVASE'!$C433/10000</f>
        <v>51.766300000000001</v>
      </c>
      <c r="L33" s="37"/>
      <c r="M33" s="7"/>
      <c r="N33" s="2"/>
      <c r="O33" s="42" t="s">
        <v>6</v>
      </c>
      <c r="P33" s="6">
        <f>+'[2]2.CONSUMO ARGENTINA POR ENVASE'!$C749/10000</f>
        <v>583.21811111111106</v>
      </c>
      <c r="Q33" s="6">
        <f t="shared" ref="Q33:Y33" si="60">+SUM(C25:C33)+SUM(B34:B36)</f>
        <v>489.87059999999997</v>
      </c>
      <c r="R33" s="6">
        <f t="shared" si="60"/>
        <v>477.08619999999996</v>
      </c>
      <c r="S33" s="6">
        <f t="shared" si="60"/>
        <v>479.21860000000004</v>
      </c>
      <c r="T33" s="6">
        <f t="shared" si="60"/>
        <v>559.33670000000006</v>
      </c>
      <c r="U33" s="6">
        <f t="shared" si="60"/>
        <v>518.5517000000001</v>
      </c>
      <c r="V33" s="6">
        <f t="shared" si="60"/>
        <v>520.45219999999995</v>
      </c>
      <c r="W33" s="6">
        <f t="shared" si="60"/>
        <v>474.78859999999997</v>
      </c>
      <c r="X33" s="6">
        <f t="shared" si="60"/>
        <v>488.15140000000002</v>
      </c>
      <c r="Y33" s="67">
        <f t="shared" si="60"/>
        <v>484.83709999999996</v>
      </c>
      <c r="Z33" s="37"/>
      <c r="AA33" s="78"/>
      <c r="AB33" s="7"/>
    </row>
    <row r="34" spans="1:31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">
        <f>+'[2]2.CONSUMO ARGENTINA POR ENVASE'!$C422/10000</f>
        <v>44.731000000000002</v>
      </c>
      <c r="K34" s="67">
        <f>+'[2]2.CONSUMO ARGENTINA POR ENVASE'!$C434/10000</f>
        <v>45.398800000000001</v>
      </c>
      <c r="L34" s="37"/>
      <c r="M34" s="7"/>
      <c r="N34" s="2"/>
      <c r="O34" s="42" t="s">
        <v>7</v>
      </c>
      <c r="P34" s="6">
        <f>+'[2]2.CONSUMO ARGENTINA POR ENVASE'!$C750/10000</f>
        <v>617.51632222222213</v>
      </c>
      <c r="Q34" s="6">
        <f t="shared" ref="Q34:X34" si="61">+SUM(C25:C34)+SUM(B35:B36)</f>
        <v>489.24339999999995</v>
      </c>
      <c r="R34" s="6">
        <f t="shared" si="61"/>
        <v>473.6112</v>
      </c>
      <c r="S34" s="6">
        <f t="shared" si="61"/>
        <v>485.41849999999999</v>
      </c>
      <c r="T34" s="6">
        <f t="shared" si="61"/>
        <v>560.90949999999998</v>
      </c>
      <c r="U34" s="6">
        <f t="shared" si="61"/>
        <v>505.67310000000009</v>
      </c>
      <c r="V34" s="6">
        <f t="shared" si="61"/>
        <v>530.55409999999995</v>
      </c>
      <c r="W34" s="6">
        <f t="shared" si="61"/>
        <v>475.90300000000002</v>
      </c>
      <c r="X34" s="6">
        <f t="shared" si="61"/>
        <v>482.04539999999997</v>
      </c>
      <c r="Y34" s="67">
        <f t="shared" ref="Y34" si="62">+SUM(K25:K34)+SUM(J35:J36)</f>
        <v>485.50490000000002</v>
      </c>
      <c r="Z34" s="37"/>
      <c r="AA34" s="78"/>
      <c r="AB34" s="7"/>
    </row>
    <row r="35" spans="1:31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">
        <f>+'[2]2.CONSUMO ARGENTINA POR ENVASE'!$C423/10000</f>
        <v>47.844099999999997</v>
      </c>
      <c r="K35" s="67">
        <f>+'[2]2.CONSUMO ARGENTINA POR ENVASE'!$C435/10000</f>
        <v>40.031100000000002</v>
      </c>
      <c r="L35" s="37"/>
      <c r="M35" s="7"/>
      <c r="N35" s="2"/>
      <c r="O35" s="42" t="s">
        <v>8</v>
      </c>
      <c r="P35" s="6">
        <f>+'[2]2.CONSUMO ARGENTINA POR ENVASE'!$C751/10000</f>
        <v>573.50666666666666</v>
      </c>
      <c r="Q35" s="6">
        <f t="shared" ref="Q35:W35" si="63">+SUM(C25:C35)+SUM(B36)</f>
        <v>492.23439999999994</v>
      </c>
      <c r="R35" s="6">
        <f t="shared" si="63"/>
        <v>466.19470000000001</v>
      </c>
      <c r="S35" s="6">
        <f t="shared" si="63"/>
        <v>493.9255</v>
      </c>
      <c r="T35" s="6">
        <f t="shared" si="63"/>
        <v>561.17220000000009</v>
      </c>
      <c r="U35" s="6">
        <f t="shared" si="63"/>
        <v>503.30410000000012</v>
      </c>
      <c r="V35" s="6">
        <f t="shared" si="63"/>
        <v>529.46349999999995</v>
      </c>
      <c r="W35" s="6">
        <f t="shared" si="63"/>
        <v>476.27730000000003</v>
      </c>
      <c r="X35" s="6">
        <f t="shared" ref="X35" si="64">+SUM(J25:J35)+SUM(I36)</f>
        <v>484.06509999999997</v>
      </c>
      <c r="Y35" s="67">
        <f t="shared" ref="Y35" si="65">+SUM(K25:K35)+SUM(J36)</f>
        <v>477.69189999999998</v>
      </c>
      <c r="Z35" s="37"/>
      <c r="AA35" s="78"/>
      <c r="AB35" s="7"/>
    </row>
    <row r="36" spans="1:31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">
        <f>+'[2]2.CONSUMO ARGENTINA POR ENVASE'!$C424/10000</f>
        <v>35.570399999999999</v>
      </c>
      <c r="K36" s="67">
        <f>+'[2]2.CONSUMO ARGENTINA POR ENVASE'!$C436/10000</f>
        <v>41.2774</v>
      </c>
      <c r="L36" s="37"/>
      <c r="M36" s="7"/>
      <c r="N36" s="2"/>
      <c r="O36" s="42" t="s">
        <v>9</v>
      </c>
      <c r="P36" s="6">
        <f>+'[2]2.CONSUMO ARGENTINA POR ENVASE'!$C752/10000</f>
        <v>529.88228888888887</v>
      </c>
      <c r="Q36" s="6">
        <f t="shared" ref="Q36:W36" si="66">+SUM(C25:C36)</f>
        <v>489.54019999999997</v>
      </c>
      <c r="R36" s="6">
        <f t="shared" si="66"/>
        <v>466.15539999999999</v>
      </c>
      <c r="S36" s="6">
        <f t="shared" si="66"/>
        <v>501.85180000000003</v>
      </c>
      <c r="T36" s="6">
        <f t="shared" si="66"/>
        <v>562.68240000000003</v>
      </c>
      <c r="U36" s="6">
        <f t="shared" si="66"/>
        <v>501.89880000000011</v>
      </c>
      <c r="V36" s="6">
        <f t="shared" si="66"/>
        <v>520.11109999999996</v>
      </c>
      <c r="W36" s="6">
        <f t="shared" si="66"/>
        <v>480.64060000000001</v>
      </c>
      <c r="X36" s="6">
        <f t="shared" ref="X36" si="67">+SUM(J25:J36)</f>
        <v>481.59359999999998</v>
      </c>
      <c r="Y36" s="67">
        <f t="shared" ref="Y36" si="68">+SUM(K25:K36)</f>
        <v>483.39889999999997</v>
      </c>
      <c r="Z36" s="37"/>
      <c r="AA36" s="78"/>
      <c r="AB36" s="7"/>
    </row>
    <row r="37" spans="1:31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9">SUM(G25:G36)</f>
        <v>501.89880000000011</v>
      </c>
      <c r="H37" s="54">
        <f t="shared" si="69"/>
        <v>520.11109999999996</v>
      </c>
      <c r="I37" s="54">
        <f t="shared" ref="I37:J37" si="70">SUM(I25:I36)</f>
        <v>480.64060000000001</v>
      </c>
      <c r="J37" s="54">
        <f t="shared" si="70"/>
        <v>481.59359999999998</v>
      </c>
      <c r="K37" s="186">
        <f t="shared" ref="K37" si="71">SUM(K25:K36)</f>
        <v>483.39889999999997</v>
      </c>
      <c r="L37" s="186"/>
      <c r="M37" s="165"/>
      <c r="N37" s="3"/>
      <c r="O37" s="43" t="s">
        <v>14</v>
      </c>
      <c r="P37" s="46">
        <f t="shared" ref="P37:W37" si="72">+AVERAGE(P25:P36)</f>
        <v>517.27672222222213</v>
      </c>
      <c r="Q37" s="46">
        <f t="shared" si="72"/>
        <v>496.88609166666669</v>
      </c>
      <c r="R37" s="46">
        <f t="shared" si="72"/>
        <v>482.13429999999994</v>
      </c>
      <c r="S37" s="46">
        <f t="shared" si="72"/>
        <v>476.79443333333342</v>
      </c>
      <c r="T37" s="46">
        <f t="shared" si="72"/>
        <v>536.29927499999997</v>
      </c>
      <c r="U37" s="46">
        <f t="shared" si="72"/>
        <v>537.14746666666667</v>
      </c>
      <c r="V37" s="226">
        <f t="shared" si="72"/>
        <v>513.47204999999997</v>
      </c>
      <c r="W37" s="226">
        <f t="shared" si="72"/>
        <v>491.56360833333332</v>
      </c>
      <c r="X37" s="226">
        <f t="shared" ref="X37:Y37" si="73">+AVERAGE(X25:X36)</f>
        <v>479.76871666666665</v>
      </c>
      <c r="Y37" s="220">
        <f t="shared" si="73"/>
        <v>488.35446666666667</v>
      </c>
      <c r="Z37" s="197">
        <f t="shared" ref="Z37" si="74">+AVERAGE(Z25:Z36)</f>
        <v>482.75604999999996</v>
      </c>
      <c r="AA37" s="79"/>
      <c r="AB37" s="75"/>
    </row>
    <row r="38" spans="1:31" ht="25.5" x14ac:dyDescent="0.25">
      <c r="A38" s="57" t="s">
        <v>15</v>
      </c>
      <c r="B38" s="195">
        <f t="shared" ref="B38:H38" si="75">+B37/B$91</f>
        <v>0.54870045601388218</v>
      </c>
      <c r="C38" s="58">
        <f t="shared" si="75"/>
        <v>0.54850258206414992</v>
      </c>
      <c r="D38" s="58">
        <f t="shared" si="75"/>
        <v>0.5552099024049606</v>
      </c>
      <c r="E38" s="58">
        <f t="shared" si="75"/>
        <v>0.56689808285549792</v>
      </c>
      <c r="F38" s="58">
        <f t="shared" si="75"/>
        <v>0.59671559668441843</v>
      </c>
      <c r="G38" s="58">
        <f t="shared" si="75"/>
        <v>0.59885640703910326</v>
      </c>
      <c r="H38" s="58">
        <f t="shared" si="75"/>
        <v>0.62844966311418737</v>
      </c>
      <c r="I38" s="58">
        <f t="shared" ref="I38:J38" si="76">+I37/I$91</f>
        <v>0.6199732683297815</v>
      </c>
      <c r="J38" s="58">
        <f t="shared" si="76"/>
        <v>0.63148835618405497</v>
      </c>
      <c r="K38" s="189">
        <f t="shared" ref="K38" si="77">+K37/K$91</f>
        <v>0.64916709282063079</v>
      </c>
      <c r="L38" s="189"/>
      <c r="M38" s="59"/>
      <c r="N38" s="3"/>
      <c r="O38" s="44" t="s">
        <v>15</v>
      </c>
      <c r="P38" s="48">
        <f t="shared" ref="P38:W38" si="78">+P37/P$91</f>
        <v>0.54402182230562968</v>
      </c>
      <c r="Q38" s="48">
        <f t="shared" si="78"/>
        <v>0.54471149790555007</v>
      </c>
      <c r="R38" s="48">
        <f t="shared" si="78"/>
        <v>0.55399936545291162</v>
      </c>
      <c r="S38" s="48">
        <f t="shared" si="78"/>
        <v>0.55791112111528307</v>
      </c>
      <c r="T38" s="48">
        <f t="shared" si="78"/>
        <v>0.58380035640934758</v>
      </c>
      <c r="U38" s="48">
        <f t="shared" si="78"/>
        <v>0.60790013226402972</v>
      </c>
      <c r="V38" s="58">
        <f t="shared" si="78"/>
        <v>0.60943706205515757</v>
      </c>
      <c r="W38" s="58">
        <f t="shared" si="78"/>
        <v>0.62250970822741591</v>
      </c>
      <c r="X38" s="58">
        <f t="shared" ref="X38:Y38" si="79">+X37/X$91</f>
        <v>0.62652654748254499</v>
      </c>
      <c r="Y38" s="189">
        <f t="shared" si="79"/>
        <v>0.64329310711918974</v>
      </c>
      <c r="Z38" s="188">
        <f t="shared" ref="Z38" si="80">+Z37/Z$91</f>
        <v>0.64780400883337286</v>
      </c>
      <c r="AA38" s="72"/>
      <c r="AB38" s="76"/>
    </row>
    <row r="39" spans="1:31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81">+D37/C37-1</f>
        <v>-4.7768906414631496E-2</v>
      </c>
      <c r="E39" s="62">
        <f t="shared" si="81"/>
        <v>7.6576180389629878E-2</v>
      </c>
      <c r="F39" s="62">
        <f t="shared" si="81"/>
        <v>0.12121227820643465</v>
      </c>
      <c r="G39" s="62">
        <f t="shared" si="81"/>
        <v>-0.10802470452248003</v>
      </c>
      <c r="H39" s="62">
        <f>+H37/G37-1</f>
        <v>3.6286797258729964E-2</v>
      </c>
      <c r="I39" s="62">
        <f>+I37/H37-1</f>
        <v>-7.5888593802362569E-2</v>
      </c>
      <c r="J39" s="62">
        <f>+J37/I37-1</f>
        <v>1.9827704942112501E-3</v>
      </c>
      <c r="K39" s="190">
        <f>+K37/J37-1</f>
        <v>3.7485963268615308E-3</v>
      </c>
      <c r="L39" s="190"/>
      <c r="M39" s="63"/>
      <c r="N39" s="2"/>
      <c r="O39" s="45" t="s">
        <v>12</v>
      </c>
      <c r="P39" s="49"/>
      <c r="Q39" s="50">
        <f>+Q37/P37-1</f>
        <v>-3.9419192241934353E-2</v>
      </c>
      <c r="R39" s="50">
        <f t="shared" ref="R39:T39" si="82">+R37/Q37-1</f>
        <v>-2.9688477729746809E-2</v>
      </c>
      <c r="S39" s="50">
        <f t="shared" si="82"/>
        <v>-1.1075475581526772E-2</v>
      </c>
      <c r="T39" s="50">
        <f t="shared" si="82"/>
        <v>0.12480188002754211</v>
      </c>
      <c r="U39" s="50">
        <f t="shared" ref="U39" si="83">+U37/T37-1</f>
        <v>1.5815640747727233E-3</v>
      </c>
      <c r="V39" s="62">
        <f t="shared" ref="V39:Z39" si="84">+V37/U37-1</f>
        <v>-4.4076195339032953E-2</v>
      </c>
      <c r="W39" s="62">
        <f t="shared" si="84"/>
        <v>-4.266725261222426E-2</v>
      </c>
      <c r="X39" s="62">
        <f t="shared" si="84"/>
        <v>-2.3994639689983832E-2</v>
      </c>
      <c r="Y39" s="190">
        <f t="shared" si="84"/>
        <v>1.7895601988499932E-2</v>
      </c>
      <c r="Z39" s="187">
        <f t="shared" si="84"/>
        <v>-1.1463838356756573E-2</v>
      </c>
      <c r="AA39" s="73"/>
      <c r="AB39" s="52"/>
      <c r="AE39" s="4"/>
    </row>
    <row r="40" spans="1:31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31" ht="15.75" thickBot="1" x14ac:dyDescent="0.3">
      <c r="A41" s="276" t="s">
        <v>238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N41" s="2"/>
      <c r="O41" s="276" t="s">
        <v>239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31" ht="51" x14ac:dyDescent="0.25">
      <c r="A42" s="38"/>
      <c r="B42" s="191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6">+Q42+1</f>
        <v>2018</v>
      </c>
      <c r="S42" s="64">
        <f t="shared" si="86"/>
        <v>2019</v>
      </c>
      <c r="T42" s="64">
        <f t="shared" si="86"/>
        <v>2020</v>
      </c>
      <c r="U42" s="64">
        <f t="shared" ref="U42" si="87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31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">
        <f>+'[2]2.CONSUMO ARGENTINA POR ENVASE'!$D413/10000</f>
        <v>19.224900000000002</v>
      </c>
      <c r="K43" s="67">
        <f>+'[2]2.CONSUMO ARGENTINA POR ENVASE'!$D425/10000</f>
        <v>19.9558</v>
      </c>
      <c r="L43" s="37">
        <f>+'[2]2.CONSUMO ARGENTINA POR ENVASE'!$D437/10000</f>
        <v>21.040700000000001</v>
      </c>
      <c r="M43" s="7">
        <f>+L43/K43-1</f>
        <v>5.4365146974814316E-2</v>
      </c>
      <c r="N43" s="2"/>
      <c r="O43" s="42" t="s">
        <v>10</v>
      </c>
      <c r="P43" s="6">
        <f>+'[2]2.CONSUMO ARGENTINA POR ENVASE'!D741/10000</f>
        <v>395.79997777777777</v>
      </c>
      <c r="Q43" s="6">
        <f t="shared" ref="Q43:Z43" si="88">+SUM(C43)+SUM(B44:B54)</f>
        <v>380.05257700000004</v>
      </c>
      <c r="R43" s="6">
        <f t="shared" si="88"/>
        <v>365.6728</v>
      </c>
      <c r="S43" s="6">
        <f t="shared" si="88"/>
        <v>338.7944</v>
      </c>
      <c r="T43" s="6">
        <f t="shared" si="88"/>
        <v>354.13509999999991</v>
      </c>
      <c r="U43" s="6">
        <f t="shared" si="88"/>
        <v>335.41280000000006</v>
      </c>
      <c r="V43" s="6">
        <f t="shared" si="88"/>
        <v>296.64589999999998</v>
      </c>
      <c r="W43" s="6">
        <f t="shared" si="88"/>
        <v>272.66809999999998</v>
      </c>
      <c r="X43" s="6">
        <f t="shared" si="88"/>
        <v>261.81270000000001</v>
      </c>
      <c r="Y43" s="67">
        <f t="shared" si="88"/>
        <v>255.86980000000003</v>
      </c>
      <c r="Z43" s="37">
        <f t="shared" si="88"/>
        <v>240.5686</v>
      </c>
      <c r="AA43" s="78">
        <f>+Z43/Y43-1</f>
        <v>-5.9800726775883772E-2</v>
      </c>
      <c r="AB43" s="7">
        <f>+POWER(Z43/U43,0.2)-1</f>
        <v>-6.4310272168335181E-2</v>
      </c>
    </row>
    <row r="44" spans="1:31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">
        <f>+'[2]2.CONSUMO ARGENTINA POR ENVASE'!$D414/10000</f>
        <v>18.220300000000002</v>
      </c>
      <c r="K44" s="67">
        <f>+'[2]2.CONSUMO ARGENTINA POR ENVASE'!$D426/10000</f>
        <v>19.9558</v>
      </c>
      <c r="L44" s="37">
        <f>+'[2]2.CONSUMO ARGENTINA POR ENVASE'!$D438/10000</f>
        <v>18.902699999999999</v>
      </c>
      <c r="M44" s="7">
        <f>+L44/K44-1</f>
        <v>-5.2771625291895163E-2</v>
      </c>
      <c r="N44" s="2"/>
      <c r="O44" s="42" t="s">
        <v>11</v>
      </c>
      <c r="P44" s="6">
        <f>+'[2]2.CONSUMO ARGENTINA POR ENVASE'!D742/10000</f>
        <v>378.83013333333332</v>
      </c>
      <c r="Q44" s="6">
        <f t="shared" ref="Q44:V44" si="89">+SUM(C43:C44)+SUM(B45:B54)</f>
        <v>378.66173500000002</v>
      </c>
      <c r="R44" s="6">
        <f t="shared" si="89"/>
        <v>361.61709999999999</v>
      </c>
      <c r="S44" s="6">
        <f t="shared" si="89"/>
        <v>342.3827</v>
      </c>
      <c r="T44" s="6">
        <f t="shared" si="89"/>
        <v>353.48719999999997</v>
      </c>
      <c r="U44" s="6">
        <f t="shared" si="89"/>
        <v>329.83659999999998</v>
      </c>
      <c r="V44" s="6">
        <f t="shared" si="89"/>
        <v>295.15989999999999</v>
      </c>
      <c r="W44" s="6">
        <f t="shared" ref="W44" si="90">+SUM(I43:I44)+SUM(H45:H54)</f>
        <v>269.81299999999999</v>
      </c>
      <c r="X44" s="6">
        <f t="shared" ref="X44" si="91">+SUM(J43:J44)+SUM(I45:I54)</f>
        <v>262.74810000000002</v>
      </c>
      <c r="Y44" s="67">
        <f t="shared" ref="Y44" si="92">+SUM(K43:K44)+SUM(J45:J54)</f>
        <v>257.6053</v>
      </c>
      <c r="Z44" s="37">
        <f t="shared" ref="Z44" si="93">+SUM(L43:L44)+SUM(K45:K54)</f>
        <v>239.51549999999997</v>
      </c>
      <c r="AA44" s="78">
        <f>+Z44/Y44-1</f>
        <v>-7.0222934077831534E-2</v>
      </c>
      <c r="AB44" s="7">
        <f>+POWER(Z44/U44,0.2)-1</f>
        <v>-6.1991107252249433E-2</v>
      </c>
    </row>
    <row r="45" spans="1:31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">
        <f>+'[2]2.CONSUMO ARGENTINA POR ENVASE'!$D415/10000</f>
        <v>21.413799999999998</v>
      </c>
      <c r="K45" s="67">
        <f>+'[2]2.CONSUMO ARGENTINA POR ENVASE'!$D427/10000</f>
        <v>19.666499999999999</v>
      </c>
      <c r="L45" s="37">
        <f>+'[2]2.CONSUMO ARGENTINA POR ENVASE'!$D439/10000</f>
        <v>22.356100000000001</v>
      </c>
      <c r="M45" s="7">
        <f>+L45/K45-1</f>
        <v>0.13676048102102567</v>
      </c>
      <c r="N45" s="2"/>
      <c r="O45" s="42" t="s">
        <v>0</v>
      </c>
      <c r="P45" s="6">
        <f>+'[2]2.CONSUMO ARGENTINA POR ENVASE'!D743/10000</f>
        <v>427.02918888888888</v>
      </c>
      <c r="Q45" s="6">
        <f t="shared" ref="Q45:W45" si="94">+SUM(C43:C45)+SUM(B46:B54)</f>
        <v>375.50403499999999</v>
      </c>
      <c r="R45" s="6">
        <f t="shared" si="94"/>
        <v>363.18980000000005</v>
      </c>
      <c r="S45" s="6">
        <f t="shared" si="94"/>
        <v>342.35559999999998</v>
      </c>
      <c r="T45" s="6">
        <f t="shared" si="94"/>
        <v>350.23730000000006</v>
      </c>
      <c r="U45" s="6">
        <f t="shared" si="94"/>
        <v>321.91239999999999</v>
      </c>
      <c r="V45" s="6">
        <f t="shared" si="94"/>
        <v>302.58070000000004</v>
      </c>
      <c r="W45" s="6">
        <f t="shared" si="94"/>
        <v>263.41490000000005</v>
      </c>
      <c r="X45" s="6">
        <f t="shared" ref="X45" si="95">+SUM(J43:J45)+SUM(I46:I54)</f>
        <v>262.92470000000003</v>
      </c>
      <c r="Y45" s="67">
        <f t="shared" ref="Y45" si="96">+SUM(K43:K45)+SUM(J46:J54)</f>
        <v>255.858</v>
      </c>
      <c r="Z45" s="37">
        <f t="shared" ref="Z45" si="97">+SUM(L43:L45)+SUM(K46:K54)</f>
        <v>242.20510000000002</v>
      </c>
      <c r="AA45" s="78">
        <f>+Z45/Y45-1</f>
        <v>-5.3361239437500485E-2</v>
      </c>
      <c r="AB45" s="7">
        <f>+POWER(Z45/U45,0.2)-1</f>
        <v>-5.5310440753949863E-2</v>
      </c>
    </row>
    <row r="46" spans="1:31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">
        <f>+'[2]2.CONSUMO ARGENTINA POR ENVASE'!$D416/10000</f>
        <v>19.494599999999998</v>
      </c>
      <c r="K46" s="67">
        <f>+'[2]2.CONSUMO ARGENTINA POR ENVASE'!$D428/10000</f>
        <v>18.0671</v>
      </c>
      <c r="L46" s="37">
        <f>+'[2]2.CONSUMO ARGENTINA POR ENVASE'!$D440/10000</f>
        <v>20.3385</v>
      </c>
      <c r="M46" s="7">
        <f>+L46/K46-1</f>
        <v>0.12572023180255831</v>
      </c>
      <c r="N46" s="2"/>
      <c r="O46" s="42" t="s">
        <v>1</v>
      </c>
      <c r="P46" s="6">
        <f>+'[2]2.CONSUMO ARGENTINA POR ENVASE'!D744/10000</f>
        <v>424.52567777777773</v>
      </c>
      <c r="Q46" s="6">
        <f t="shared" ref="Q46:W46" si="98">+SUM(C43:C46)+SUM(B47:B54)</f>
        <v>369.95531900000003</v>
      </c>
      <c r="R46" s="6">
        <f t="shared" si="98"/>
        <v>361.57220000000001</v>
      </c>
      <c r="S46" s="6">
        <f t="shared" si="98"/>
        <v>343.5489</v>
      </c>
      <c r="T46" s="6">
        <f t="shared" si="98"/>
        <v>351.08580000000006</v>
      </c>
      <c r="U46" s="6">
        <f t="shared" si="98"/>
        <v>314.8811</v>
      </c>
      <c r="V46" s="6">
        <f t="shared" si="98"/>
        <v>300.81490000000002</v>
      </c>
      <c r="W46" s="6">
        <f t="shared" si="98"/>
        <v>266.88830000000002</v>
      </c>
      <c r="X46" s="6">
        <f t="shared" ref="X46" si="99">+SUM(J43:J46)+SUM(I47:I54)</f>
        <v>258.18740000000003</v>
      </c>
      <c r="Y46" s="67">
        <f t="shared" ref="Y46" si="100">+SUM(K43:K46)+SUM(J47:J54)</f>
        <v>254.43049999999999</v>
      </c>
      <c r="Z46" s="37">
        <f t="shared" ref="Z46" si="101">+SUM(L43:L46)+SUM(K47:K54)</f>
        <v>244.47649999999999</v>
      </c>
      <c r="AA46" s="78">
        <f>+Z46/Y46-1</f>
        <v>-3.9122668076350897E-2</v>
      </c>
      <c r="AB46" s="7">
        <f>+POWER(Z46/U46,0.2)-1</f>
        <v>-4.9355576181535299E-2</v>
      </c>
    </row>
    <row r="47" spans="1:31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">
        <f>+'[2]2.CONSUMO ARGENTINA POR ENVASE'!$D417/10000</f>
        <v>24.751200000000001</v>
      </c>
      <c r="K47" s="67">
        <f>+'[2]2.CONSUMO ARGENTINA POR ENVASE'!$D429/10000</f>
        <v>17.616800000000001</v>
      </c>
      <c r="L47" s="37"/>
      <c r="M47" s="7"/>
      <c r="N47" s="2"/>
      <c r="O47" s="42" t="s">
        <v>2</v>
      </c>
      <c r="P47" s="6">
        <f>+'[2]2.CONSUMO ARGENTINA POR ENVASE'!D745/10000</f>
        <v>403.54444444444442</v>
      </c>
      <c r="Q47" s="6">
        <f t="shared" ref="Q47:X47" si="102">+SUM(C43:C47)+SUM(B48:B54)</f>
        <v>376.27509199999997</v>
      </c>
      <c r="R47" s="6">
        <f t="shared" si="102"/>
        <v>358.21130000000005</v>
      </c>
      <c r="S47" s="6">
        <f t="shared" si="102"/>
        <v>342.2183</v>
      </c>
      <c r="T47" s="6">
        <f t="shared" si="102"/>
        <v>347.13610000000006</v>
      </c>
      <c r="U47" s="6">
        <f t="shared" si="102"/>
        <v>306.01940000000002</v>
      </c>
      <c r="V47" s="6">
        <f t="shared" si="102"/>
        <v>301.72719999999998</v>
      </c>
      <c r="W47" s="6">
        <f t="shared" si="102"/>
        <v>265.46640000000002</v>
      </c>
      <c r="X47" s="6">
        <f t="shared" si="102"/>
        <v>262.39640000000003</v>
      </c>
      <c r="Y47" s="67">
        <f t="shared" ref="Y47" si="103">+SUM(K43:K47)+SUM(J48:J54)</f>
        <v>247.29609999999997</v>
      </c>
      <c r="Z47" s="37"/>
      <c r="AA47" s="78"/>
      <c r="AB47" s="7"/>
    </row>
    <row r="48" spans="1:31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">
        <f>+'[2]2.CONSUMO ARGENTINA POR ENVASE'!$D418/10000</f>
        <v>20.602</v>
      </c>
      <c r="K48" s="67">
        <f>+'[2]2.CONSUMO ARGENTINA POR ENVASE'!$D430/10000</f>
        <v>16.9939</v>
      </c>
      <c r="L48" s="37"/>
      <c r="M48" s="7"/>
      <c r="N48" s="2"/>
      <c r="O48" s="42" t="s">
        <v>3</v>
      </c>
      <c r="P48" s="6">
        <f>+'[2]2.CONSUMO ARGENTINA POR ENVASE'!D746/10000</f>
        <v>455.6349444444445</v>
      </c>
      <c r="Q48" s="6">
        <f t="shared" ref="Q48:W48" si="104">+SUM(C43:C48)+SUM(B49:B54)</f>
        <v>381.14921300000003</v>
      </c>
      <c r="R48" s="6">
        <f t="shared" si="104"/>
        <v>355.0498</v>
      </c>
      <c r="S48" s="6">
        <f t="shared" si="104"/>
        <v>340.18439999999998</v>
      </c>
      <c r="T48" s="6">
        <f t="shared" si="104"/>
        <v>346.4375</v>
      </c>
      <c r="U48" s="6">
        <f t="shared" si="104"/>
        <v>306.17959999999999</v>
      </c>
      <c r="V48" s="6">
        <f t="shared" si="104"/>
        <v>295.24200000000002</v>
      </c>
      <c r="W48" s="6">
        <f t="shared" si="104"/>
        <v>264.1225</v>
      </c>
      <c r="X48" s="6">
        <f t="shared" ref="X48" si="105">+SUM(J43:J48)+SUM(I49:I54)</f>
        <v>261.44889999999998</v>
      </c>
      <c r="Y48" s="67">
        <f t="shared" ref="Y48" si="106">+SUM(K43:K48)+SUM(J49:J54)</f>
        <v>243.68799999999999</v>
      </c>
      <c r="Z48" s="37"/>
      <c r="AA48" s="78"/>
      <c r="AB48" s="7"/>
    </row>
    <row r="49" spans="1:28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">
        <f>+'[2]2.CONSUMO ARGENTINA POR ENVASE'!$D419/10000</f>
        <v>21.936399999999999</v>
      </c>
      <c r="K49" s="67">
        <f>+'[2]2.CONSUMO ARGENTINA POR ENVASE'!$D431/10000</f>
        <v>21.607199999999999</v>
      </c>
      <c r="L49" s="37"/>
      <c r="M49" s="7"/>
      <c r="N49" s="2"/>
      <c r="O49" s="42" t="s">
        <v>4</v>
      </c>
      <c r="P49" s="6">
        <f>+'[2]2.CONSUMO ARGENTINA POR ENVASE'!D747/10000</f>
        <v>377.52933333333334</v>
      </c>
      <c r="Q49" s="6">
        <f t="shared" ref="Q49:W49" si="107">+SUM(C43:C49)+SUM(B50:B54)</f>
        <v>380.151613</v>
      </c>
      <c r="R49" s="6">
        <f t="shared" si="107"/>
        <v>352.88419999999996</v>
      </c>
      <c r="S49" s="6">
        <f t="shared" si="107"/>
        <v>342.8655</v>
      </c>
      <c r="T49" s="6">
        <f t="shared" si="107"/>
        <v>349.04300000000001</v>
      </c>
      <c r="U49" s="6">
        <f t="shared" si="107"/>
        <v>299.30529999999999</v>
      </c>
      <c r="V49" s="6">
        <f t="shared" si="107"/>
        <v>294.77940000000001</v>
      </c>
      <c r="W49" s="6">
        <f t="shared" si="107"/>
        <v>262.61739999999998</v>
      </c>
      <c r="X49" s="6">
        <f t="shared" ref="X49" si="108">+SUM(J43:J49)+SUM(I50:I54)</f>
        <v>256.92700000000002</v>
      </c>
      <c r="Y49" s="67">
        <f t="shared" ref="Y49" si="109">+SUM(K43:K49)+SUM(J50:J54)</f>
        <v>243.3588</v>
      </c>
      <c r="Z49" s="37"/>
      <c r="AA49" s="78"/>
      <c r="AB49" s="7"/>
    </row>
    <row r="50" spans="1:28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">
        <f>+'[2]2.CONSUMO ARGENTINA POR ENVASE'!$D420/10000</f>
        <v>23.2318</v>
      </c>
      <c r="K50" s="67">
        <f>+'[2]2.CONSUMO ARGENTINA POR ENVASE'!$D432/10000</f>
        <v>21.512799999999999</v>
      </c>
      <c r="L50" s="37"/>
      <c r="M50" s="7"/>
      <c r="N50" s="2"/>
      <c r="O50" s="42" t="s">
        <v>5</v>
      </c>
      <c r="P50" s="6">
        <f>+'[2]2.CONSUMO ARGENTINA POR ENVASE'!D748/10000</f>
        <v>370.64331111111107</v>
      </c>
      <c r="Q50" s="6">
        <f t="shared" ref="Q50:W50" si="110">+SUM(C43:C50)+SUM(B51:B54)</f>
        <v>379.76059500000008</v>
      </c>
      <c r="R50" s="6">
        <f t="shared" si="110"/>
        <v>351.58960000000002</v>
      </c>
      <c r="S50" s="6">
        <f t="shared" si="110"/>
        <v>346.92369999999994</v>
      </c>
      <c r="T50" s="6">
        <f t="shared" si="110"/>
        <v>343.75700000000001</v>
      </c>
      <c r="U50" s="6">
        <f t="shared" si="110"/>
        <v>297.2534</v>
      </c>
      <c r="V50" s="6">
        <f t="shared" si="110"/>
        <v>293.87369999999999</v>
      </c>
      <c r="W50" s="6">
        <f t="shared" si="110"/>
        <v>261.9588</v>
      </c>
      <c r="X50" s="6">
        <f t="shared" ref="X50" si="111">+SUM(J43:J50)+SUM(I51:I54)</f>
        <v>255.96940000000001</v>
      </c>
      <c r="Y50" s="67">
        <f t="shared" ref="Y50" si="112">+SUM(K43:K50)+SUM(J51:J54)</f>
        <v>241.63980000000001</v>
      </c>
      <c r="Z50" s="37"/>
      <c r="AA50" s="78"/>
      <c r="AB50" s="7"/>
    </row>
    <row r="51" spans="1:28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">
        <f>+'[2]2.CONSUMO ARGENTINA POR ENVASE'!$D421/10000</f>
        <v>20.831299999999999</v>
      </c>
      <c r="K51" s="67">
        <f>+'[2]2.CONSUMO ARGENTINA POR ENVASE'!$D433/10000</f>
        <v>20.2591</v>
      </c>
      <c r="L51" s="37"/>
      <c r="M51" s="7"/>
      <c r="N51" s="2"/>
      <c r="O51" s="42" t="s">
        <v>6</v>
      </c>
      <c r="P51" s="6">
        <f>+'[2]2.CONSUMO ARGENTINA POR ENVASE'!D749/10000</f>
        <v>379.34337777777779</v>
      </c>
      <c r="Q51" s="6">
        <f t="shared" ref="Q51:W51" si="113">+SUM(C43:C51)+SUM(B52:B54)</f>
        <v>378.72918300000003</v>
      </c>
      <c r="R51" s="6">
        <f t="shared" si="113"/>
        <v>343.01550000000003</v>
      </c>
      <c r="S51" s="6">
        <f t="shared" si="113"/>
        <v>348.28969999999998</v>
      </c>
      <c r="T51" s="6">
        <f t="shared" si="113"/>
        <v>344.86130000000003</v>
      </c>
      <c r="U51" s="6">
        <f t="shared" si="113"/>
        <v>293.4101</v>
      </c>
      <c r="V51" s="6">
        <f t="shared" si="113"/>
        <v>294.7998</v>
      </c>
      <c r="W51" s="6">
        <f t="shared" si="113"/>
        <v>260.4744</v>
      </c>
      <c r="X51" s="6">
        <f t="shared" ref="X51" si="114">+SUM(J43:J51)+SUM(I52:I54)</f>
        <v>254.37009999999998</v>
      </c>
      <c r="Y51" s="67">
        <f t="shared" ref="Y51" si="115">+SUM(K43:K51)+SUM(J52:J54)</f>
        <v>241.0676</v>
      </c>
      <c r="Z51" s="37"/>
      <c r="AA51" s="78"/>
      <c r="AB51" s="7"/>
    </row>
    <row r="52" spans="1:28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">
        <f>+'[2]2.CONSUMO ARGENTINA POR ENVASE'!$D422/10000</f>
        <v>22.7315</v>
      </c>
      <c r="K52" s="67">
        <f>+'[2]2.CONSUMO ARGENTINA POR ENVASE'!$D434/10000</f>
        <v>21.672899999999998</v>
      </c>
      <c r="L52" s="37"/>
      <c r="M52" s="7"/>
      <c r="N52" s="2"/>
      <c r="O52" s="42" t="s">
        <v>7</v>
      </c>
      <c r="P52" s="6">
        <f>+'[2]2.CONSUMO ARGENTINA POR ENVASE'!D750/10000</f>
        <v>396.95207777777773</v>
      </c>
      <c r="Q52" s="6">
        <f t="shared" ref="Q52:X52" si="116">+SUM(C43:C52)+SUM(B53:B54)</f>
        <v>374.98060000000004</v>
      </c>
      <c r="R52" s="6">
        <f t="shared" si="116"/>
        <v>339.03900000000004</v>
      </c>
      <c r="S52" s="6">
        <f t="shared" si="116"/>
        <v>354.04819999999995</v>
      </c>
      <c r="T52" s="6">
        <f t="shared" si="116"/>
        <v>343.58170000000007</v>
      </c>
      <c r="U52" s="6">
        <f t="shared" si="116"/>
        <v>292.24950000000001</v>
      </c>
      <c r="V52" s="6">
        <f t="shared" si="116"/>
        <v>292.03379999999999</v>
      </c>
      <c r="W52" s="6">
        <f t="shared" si="116"/>
        <v>260.786</v>
      </c>
      <c r="X52" s="6">
        <f t="shared" si="116"/>
        <v>253.40260000000001</v>
      </c>
      <c r="Y52" s="67">
        <f t="shared" ref="Y52" si="117">+SUM(K43:K52)+SUM(J53:J54)</f>
        <v>240.00899999999999</v>
      </c>
      <c r="Z52" s="37"/>
      <c r="AA52" s="78"/>
      <c r="AB52" s="7"/>
    </row>
    <row r="53" spans="1:28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">
        <f>+'[2]2.CONSUMO ARGENTINA POR ENVASE'!$D423/10000</f>
        <v>21.5763</v>
      </c>
      <c r="K53" s="67">
        <f>+'[2]2.CONSUMO ARGENTINA POR ENVASE'!$D435/10000</f>
        <v>21.2774</v>
      </c>
      <c r="L53" s="37"/>
      <c r="M53" s="7"/>
      <c r="N53" s="2"/>
      <c r="O53" s="42" t="s">
        <v>8</v>
      </c>
      <c r="P53" s="6">
        <f>+'[2]2.CONSUMO ARGENTINA POR ENVASE'!D751/10000</f>
        <v>363.64444444444445</v>
      </c>
      <c r="Q53" s="6">
        <f t="shared" ref="Q53:W53" si="118">+SUM(C43:C53)+SUM(B54)</f>
        <v>370.19970000000001</v>
      </c>
      <c r="R53" s="6">
        <f t="shared" si="118"/>
        <v>337.03790000000004</v>
      </c>
      <c r="S53" s="6">
        <f t="shared" si="118"/>
        <v>355.23769999999996</v>
      </c>
      <c r="T53" s="6">
        <f t="shared" si="118"/>
        <v>341.02250000000004</v>
      </c>
      <c r="U53" s="6">
        <f t="shared" si="118"/>
        <v>297.76000000000005</v>
      </c>
      <c r="V53" s="6">
        <f t="shared" si="118"/>
        <v>281.21769999999998</v>
      </c>
      <c r="W53" s="6">
        <f t="shared" si="118"/>
        <v>264.0813</v>
      </c>
      <c r="X53" s="6">
        <f t="shared" ref="X53" si="119">+SUM(J43:J53)+SUM(I54)</f>
        <v>253.36850000000001</v>
      </c>
      <c r="Y53" s="67">
        <f t="shared" ref="Y53" si="120">+SUM(K43:K53)+SUM(J54)</f>
        <v>239.71009999999998</v>
      </c>
      <c r="Z53" s="37"/>
      <c r="AA53" s="78"/>
      <c r="AB53" s="7"/>
    </row>
    <row r="54" spans="1:28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">
        <f>+'[2]2.CONSUMO ARGENTINA POR ENVASE'!$D424/10000</f>
        <v>21.1248</v>
      </c>
      <c r="K54" s="67">
        <f>+'[2]2.CONSUMO ARGENTINA POR ENVASE'!$D436/10000</f>
        <v>20.898399999999999</v>
      </c>
      <c r="L54" s="37"/>
      <c r="M54" s="7"/>
      <c r="N54" s="2"/>
      <c r="O54" s="42" t="s">
        <v>9</v>
      </c>
      <c r="P54" s="6">
        <f>+'[2]2.CONSUMO ARGENTINA POR ENVASE'!D752/10000</f>
        <v>357.08323333333334</v>
      </c>
      <c r="Q54" s="6">
        <f t="shared" ref="Q54:W54" si="121">+SUM(C43:C54)</f>
        <v>365.40129999999999</v>
      </c>
      <c r="R54" s="6">
        <f t="shared" si="121"/>
        <v>339.69560000000007</v>
      </c>
      <c r="S54" s="6">
        <f t="shared" si="121"/>
        <v>351.64679999999993</v>
      </c>
      <c r="T54" s="6">
        <f t="shared" si="121"/>
        <v>340.65980000000008</v>
      </c>
      <c r="U54" s="6">
        <f t="shared" si="121"/>
        <v>298.9735</v>
      </c>
      <c r="V54" s="6">
        <f t="shared" si="121"/>
        <v>274.33339999999998</v>
      </c>
      <c r="W54" s="6">
        <f t="shared" si="121"/>
        <v>262.85230000000001</v>
      </c>
      <c r="X54" s="6">
        <f t="shared" ref="X54" si="122">+SUM(J43:J54)</f>
        <v>255.13890000000001</v>
      </c>
      <c r="Y54" s="67">
        <f t="shared" ref="Y54" si="123">+SUM(K43:K54)</f>
        <v>239.4837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384.47063300000002</v>
      </c>
      <c r="C55" s="54">
        <f t="shared" ref="C55:H55" si="124">SUM(C43:C54)</f>
        <v>365.40129999999999</v>
      </c>
      <c r="D55" s="54">
        <f t="shared" si="124"/>
        <v>339.69560000000007</v>
      </c>
      <c r="E55" s="54">
        <f t="shared" si="124"/>
        <v>351.64679999999993</v>
      </c>
      <c r="F55" s="54">
        <f t="shared" si="124"/>
        <v>340.65980000000008</v>
      </c>
      <c r="G55" s="54">
        <f t="shared" si="124"/>
        <v>298.9735</v>
      </c>
      <c r="H55" s="54">
        <f t="shared" si="124"/>
        <v>274.33339999999998</v>
      </c>
      <c r="I55" s="54">
        <f t="shared" ref="I55:J55" si="125">SUM(I43:I54)</f>
        <v>262.85230000000001</v>
      </c>
      <c r="J55" s="54">
        <f t="shared" si="125"/>
        <v>255.13890000000001</v>
      </c>
      <c r="K55" s="186">
        <f t="shared" ref="K55" si="126">SUM(K43:K54)</f>
        <v>239.4837</v>
      </c>
      <c r="L55" s="186"/>
      <c r="M55" s="165"/>
      <c r="N55" s="3"/>
      <c r="O55" s="43" t="s">
        <v>14</v>
      </c>
      <c r="P55" s="46">
        <f>+AVERAGE(P43:P54)</f>
        <v>394.2133453703704</v>
      </c>
      <c r="Q55" s="46">
        <f>+AVERAGE(Q43:Q54)</f>
        <v>375.90174683333333</v>
      </c>
      <c r="R55" s="46">
        <f t="shared" ref="R55:W55" si="127">+AVERAGE(R43:R54)</f>
        <v>352.38123333333334</v>
      </c>
      <c r="S55" s="46">
        <f t="shared" si="127"/>
        <v>345.70799166666666</v>
      </c>
      <c r="T55" s="46">
        <f t="shared" si="127"/>
        <v>347.1203583333334</v>
      </c>
      <c r="U55" s="46">
        <f t="shared" si="127"/>
        <v>307.76614166666667</v>
      </c>
      <c r="V55" s="226">
        <f t="shared" si="127"/>
        <v>293.60070000000007</v>
      </c>
      <c r="W55" s="226">
        <f t="shared" si="127"/>
        <v>264.59528333333333</v>
      </c>
      <c r="X55" s="226">
        <f t="shared" ref="X55:Y55" si="128">+AVERAGE(X43:X54)</f>
        <v>258.22455833333333</v>
      </c>
      <c r="Y55" s="220">
        <f t="shared" si="128"/>
        <v>246.66805833333328</v>
      </c>
      <c r="Z55" s="197">
        <f t="shared" ref="Z55" si="129">+AVERAGE(Z43:Z54)</f>
        <v>241.69142499999998</v>
      </c>
      <c r="AA55" s="79"/>
      <c r="AB55" s="75"/>
    </row>
    <row r="56" spans="1:28" ht="25.5" x14ac:dyDescent="0.25">
      <c r="A56" s="57" t="s">
        <v>15</v>
      </c>
      <c r="B56" s="195">
        <f t="shared" ref="B56:H56" si="130">+B55/B$91</f>
        <v>0.40829982753457278</v>
      </c>
      <c r="C56" s="58">
        <f t="shared" si="130"/>
        <v>0.40941184511424616</v>
      </c>
      <c r="D56" s="58">
        <f t="shared" si="130"/>
        <v>0.40459117479577533</v>
      </c>
      <c r="E56" s="58">
        <f t="shared" si="130"/>
        <v>0.39722463237607325</v>
      </c>
      <c r="F56" s="58">
        <f t="shared" si="130"/>
        <v>0.36126421552085985</v>
      </c>
      <c r="G56" s="58">
        <f t="shared" si="130"/>
        <v>0.35672967540449452</v>
      </c>
      <c r="H56" s="58">
        <f t="shared" si="130"/>
        <v>0.3314767418172187</v>
      </c>
      <c r="I56" s="58">
        <f t="shared" ref="I56:J56" si="131">+I55/I$91</f>
        <v>0.33905042461872809</v>
      </c>
      <c r="J56" s="58">
        <f t="shared" si="131"/>
        <v>0.33455021943731811</v>
      </c>
      <c r="K56" s="189">
        <f t="shared" ref="K56" si="132">+K55/K$91</f>
        <v>0.32160796664396235</v>
      </c>
      <c r="L56" s="189"/>
      <c r="M56" s="59"/>
      <c r="N56" s="3"/>
      <c r="O56" s="44" t="s">
        <v>15</v>
      </c>
      <c r="P56" s="48">
        <f t="shared" ref="P56:W56" si="133">+P55/P$91</f>
        <v>0.41459561838441888</v>
      </c>
      <c r="Q56" s="48">
        <f t="shared" si="133"/>
        <v>0.41208238068426084</v>
      </c>
      <c r="R56" s="48">
        <f t="shared" si="133"/>
        <v>0.40490581081698834</v>
      </c>
      <c r="S56" s="48">
        <f t="shared" si="133"/>
        <v>0.40452303912370113</v>
      </c>
      <c r="T56" s="48">
        <f t="shared" si="133"/>
        <v>0.37786549107667633</v>
      </c>
      <c r="U56" s="48">
        <f t="shared" si="133"/>
        <v>0.34830486939940908</v>
      </c>
      <c r="V56" s="58">
        <f t="shared" si="133"/>
        <v>0.34847300456828717</v>
      </c>
      <c r="W56" s="58">
        <f t="shared" si="133"/>
        <v>0.33507999744865252</v>
      </c>
      <c r="X56" s="58">
        <f t="shared" ref="X56:Y56" si="134">+X55/X$91</f>
        <v>0.33721361019916796</v>
      </c>
      <c r="Y56" s="189">
        <f t="shared" si="134"/>
        <v>0.32492763454258877</v>
      </c>
      <c r="Z56" s="188">
        <f t="shared" ref="Z56" si="135">+Z55/Z$91</f>
        <v>0.3243225517642927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6">+D55/C55-1</f>
        <v>-7.0349229737277641E-2</v>
      </c>
      <c r="E57" s="62">
        <f t="shared" si="136"/>
        <v>3.518208655042887E-2</v>
      </c>
      <c r="F57" s="62">
        <f t="shared" si="136"/>
        <v>-3.1244419115998956E-2</v>
      </c>
      <c r="G57" s="62">
        <f t="shared" si="136"/>
        <v>-0.12236929628914262</v>
      </c>
      <c r="H57" s="62">
        <f>+H55/G55-1</f>
        <v>-8.2415665602469823E-2</v>
      </c>
      <c r="I57" s="62">
        <f>+I55/H55-1</f>
        <v>-4.1850901129793061E-2</v>
      </c>
      <c r="J57" s="62">
        <f>+J55/I55-1</f>
        <v>-2.9344997171415255E-2</v>
      </c>
      <c r="K57" s="190">
        <f>+K55/J55-1</f>
        <v>-6.1359518285921899E-2</v>
      </c>
      <c r="L57" s="190"/>
      <c r="M57" s="63"/>
      <c r="N57" s="2"/>
      <c r="O57" s="45" t="s">
        <v>12</v>
      </c>
      <c r="P57" s="49"/>
      <c r="Q57" s="50">
        <f>+Q55/P55-1</f>
        <v>-4.6450985873735418E-2</v>
      </c>
      <c r="R57" s="50">
        <f t="shared" ref="R57:T57" si="137">+R55/Q55-1</f>
        <v>-6.2570907685694954E-2</v>
      </c>
      <c r="S57" s="50">
        <f t="shared" si="137"/>
        <v>-1.8937562603835278E-2</v>
      </c>
      <c r="T57" s="50">
        <f t="shared" si="137"/>
        <v>4.0854325057910756E-3</v>
      </c>
      <c r="U57" s="50">
        <f t="shared" ref="U57" si="138">+U55/T55-1</f>
        <v>-0.11337340412882257</v>
      </c>
      <c r="V57" s="62">
        <f t="shared" ref="V57:Z57" si="139">+V55/U55-1</f>
        <v>-4.602664084475161E-2</v>
      </c>
      <c r="W57" s="62">
        <f t="shared" si="139"/>
        <v>-9.8792055559359104E-2</v>
      </c>
      <c r="X57" s="62">
        <f t="shared" si="139"/>
        <v>-2.4077243251438674E-2</v>
      </c>
      <c r="Y57" s="190">
        <f t="shared" si="139"/>
        <v>-4.4753682897511915E-2</v>
      </c>
      <c r="Z57" s="187">
        <f t="shared" si="139"/>
        <v>-2.0175426712964017E-2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6" t="s">
        <v>274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8"/>
      <c r="N59" s="2"/>
      <c r="O59" s="276" t="s">
        <v>240</v>
      </c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8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40">+C60+1</f>
        <v>2018</v>
      </c>
      <c r="E60" s="39">
        <f t="shared" si="140"/>
        <v>2019</v>
      </c>
      <c r="F60" s="39">
        <f t="shared" si="140"/>
        <v>2020</v>
      </c>
      <c r="G60" s="39">
        <f t="shared" si="140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T60" si="141">+Q60+1</f>
        <v>2018</v>
      </c>
      <c r="S60" s="64">
        <f t="shared" si="141"/>
        <v>2019</v>
      </c>
      <c r="T60" s="64">
        <f t="shared" si="141"/>
        <v>2020</v>
      </c>
      <c r="U60" s="64">
        <f t="shared" ref="U60" si="142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36">
        <f>+B79-B43-B25-B7</f>
        <v>0.15294400000000374</v>
      </c>
      <c r="C61" s="6">
        <f t="shared" ref="C61:J72" si="143">+C79-C43-C25-C7</f>
        <v>9.4199999999997175E-2</v>
      </c>
      <c r="D61" s="6">
        <f t="shared" si="143"/>
        <v>5.4599999999994875E-2</v>
      </c>
      <c r="E61" s="6">
        <f>+(D61+F61)/2</f>
        <v>0.19689999999999963</v>
      </c>
      <c r="F61" s="6">
        <f t="shared" si="143"/>
        <v>0.33920000000000439</v>
      </c>
      <c r="G61" s="6">
        <f t="shared" si="143"/>
        <v>0.29889999999999617</v>
      </c>
      <c r="H61" s="6">
        <f t="shared" si="143"/>
        <v>9.1800000000000104E-2</v>
      </c>
      <c r="I61" s="6">
        <f t="shared" si="143"/>
        <v>0.27959999999999896</v>
      </c>
      <c r="J61" s="6">
        <f t="shared" si="143"/>
        <v>0.12589999999999812</v>
      </c>
      <c r="K61" s="67">
        <f t="shared" ref="K61:L72" si="144">+K79-K43-K25-K7</f>
        <v>0.41189999999999349</v>
      </c>
      <c r="L61" s="37">
        <f t="shared" si="144"/>
        <v>0.24859999999999771</v>
      </c>
      <c r="M61" s="7">
        <f>+L61/K61-1</f>
        <v>-0.39645545035202323</v>
      </c>
      <c r="N61" s="2"/>
      <c r="O61" s="42" t="s">
        <v>10</v>
      </c>
      <c r="P61" s="6">
        <f t="shared" ref="P61:P72" si="145">+P79-P43-P25-P7</f>
        <v>1.7354333333333969</v>
      </c>
      <c r="Q61" s="6">
        <f t="shared" ref="Q61:Z61" si="146">+SUM(C61)+SUM(B62:B72)</f>
        <v>2.6800229999999794</v>
      </c>
      <c r="R61" s="6">
        <f t="shared" si="146"/>
        <v>1.3218999999999754</v>
      </c>
      <c r="S61" s="6">
        <f t="shared" si="146"/>
        <v>1.2877999999999841</v>
      </c>
      <c r="T61" s="6">
        <f t="shared" si="146"/>
        <v>2.5820000000000203</v>
      </c>
      <c r="U61" s="6">
        <f t="shared" si="146"/>
        <v>3.6866000000000021</v>
      </c>
      <c r="V61" s="6">
        <f t="shared" si="146"/>
        <v>5.2379999999999987</v>
      </c>
      <c r="W61" s="6">
        <f t="shared" si="146"/>
        <v>4.5628999999999937</v>
      </c>
      <c r="X61" s="6">
        <f t="shared" si="146"/>
        <v>4.2532999999999905</v>
      </c>
      <c r="Y61" s="67">
        <f t="shared" si="146"/>
        <v>3.8712890000000146</v>
      </c>
      <c r="Z61" s="37">
        <f t="shared" si="146"/>
        <v>2.627199999999994</v>
      </c>
      <c r="AA61" s="78">
        <f>+Z61/Y61-1</f>
        <v>-0.32136298788336803</v>
      </c>
      <c r="AB61" s="7">
        <f>+POWER(Z61/U61,0.2)-1</f>
        <v>-6.5512657412388431E-2</v>
      </c>
    </row>
    <row r="62" spans="1:28" x14ac:dyDescent="0.25">
      <c r="A62" s="42" t="s">
        <v>11</v>
      </c>
      <c r="B62" s="193">
        <f t="shared" ref="B62:H62" si="147">+B80-B44-B26-B8</f>
        <v>0.41565799999998898</v>
      </c>
      <c r="C62" s="6">
        <f t="shared" si="147"/>
        <v>0.11499999999999844</v>
      </c>
      <c r="D62" s="6">
        <f t="shared" si="147"/>
        <v>0.19729999999999848</v>
      </c>
      <c r="E62" s="6">
        <f t="shared" si="147"/>
        <v>5.4700000000002191E-2</v>
      </c>
      <c r="F62" s="6">
        <f t="shared" si="147"/>
        <v>0.14949999999999486</v>
      </c>
      <c r="G62" s="6">
        <f t="shared" si="147"/>
        <v>0.54610000000000225</v>
      </c>
      <c r="H62" s="6">
        <f t="shared" si="147"/>
        <v>0.20849999999999769</v>
      </c>
      <c r="I62" s="6">
        <f t="shared" si="143"/>
        <v>0.38580000000000236</v>
      </c>
      <c r="J62" s="6">
        <f t="shared" si="143"/>
        <v>0.30519999999999947</v>
      </c>
      <c r="K62" s="67">
        <f t="shared" si="144"/>
        <v>3.7300000000002109E-2</v>
      </c>
      <c r="L62" s="37">
        <f t="shared" si="144"/>
        <v>0.16399999999999881</v>
      </c>
      <c r="M62" s="7">
        <f>+L62/K62-1</f>
        <v>3.3967828418227759</v>
      </c>
      <c r="N62" s="2"/>
      <c r="O62" s="42" t="s">
        <v>11</v>
      </c>
      <c r="P62" s="6">
        <f t="shared" si="145"/>
        <v>2.3197555555554672</v>
      </c>
      <c r="Q62" s="6">
        <f t="shared" ref="Q62:V62" si="148">+SUM(C61:C62)+SUM(B63:B72)</f>
        <v>2.3793649999999889</v>
      </c>
      <c r="R62" s="6">
        <f t="shared" si="148"/>
        <v>1.4041999999999755</v>
      </c>
      <c r="S62" s="6">
        <f t="shared" si="148"/>
        <v>1.1451999999999878</v>
      </c>
      <c r="T62" s="6">
        <f t="shared" si="148"/>
        <v>2.6768000000000129</v>
      </c>
      <c r="U62" s="6">
        <f t="shared" si="148"/>
        <v>4.0832000000000095</v>
      </c>
      <c r="V62" s="6">
        <f t="shared" si="148"/>
        <v>4.9003999999999941</v>
      </c>
      <c r="W62" s="6">
        <f t="shared" ref="W62" si="149">+SUM(I61:I62)+SUM(H63:H72)</f>
        <v>4.740199999999998</v>
      </c>
      <c r="X62" s="6">
        <f t="shared" ref="X62" si="150">+SUM(J61:J62)+SUM(I63:I72)</f>
        <v>4.1726999999999883</v>
      </c>
      <c r="Y62" s="67">
        <f t="shared" ref="Y62" si="151">+SUM(K61:K62)+SUM(J63:J72)</f>
        <v>3.6033890000000177</v>
      </c>
      <c r="Z62" s="37">
        <f t="shared" ref="Z62" si="152">+SUM(L61:L62)+SUM(K63:K72)</f>
        <v>2.7538999999999909</v>
      </c>
      <c r="AA62" s="78">
        <f>+Z62/Y62-1</f>
        <v>-0.23574723683732801</v>
      </c>
      <c r="AB62" s="7">
        <f>+POWER(Z62/U62,0.2)-1</f>
        <v>-7.5749907588807619E-2</v>
      </c>
    </row>
    <row r="63" spans="1:28" x14ac:dyDescent="0.25">
      <c r="A63" s="42" t="s">
        <v>0</v>
      </c>
      <c r="B63" s="193">
        <f t="shared" ref="B63:H72" si="153">+B81-B45-B27-B9</f>
        <v>0.141199999999992</v>
      </c>
      <c r="C63" s="6">
        <f t="shared" si="153"/>
        <v>0.23799999999999422</v>
      </c>
      <c r="D63" s="6">
        <f t="shared" si="153"/>
        <v>5.349999999999655E-2</v>
      </c>
      <c r="E63" s="6">
        <f t="shared" si="153"/>
        <v>1.031999999999996</v>
      </c>
      <c r="F63" s="6">
        <f t="shared" si="153"/>
        <v>0.27889999999999748</v>
      </c>
      <c r="G63" s="6">
        <f t="shared" si="153"/>
        <v>0.22610000000000152</v>
      </c>
      <c r="H63" s="6">
        <f t="shared" si="153"/>
        <v>0.29480000000000262</v>
      </c>
      <c r="I63" s="6">
        <f t="shared" si="143"/>
        <v>0.59400000000000075</v>
      </c>
      <c r="J63" s="6">
        <f t="shared" si="143"/>
        <v>0.34600000000000475</v>
      </c>
      <c r="K63" s="67">
        <f t="shared" si="144"/>
        <v>0.16779999999999906</v>
      </c>
      <c r="L63" s="37">
        <f t="shared" si="144"/>
        <v>0.11100000000000343</v>
      </c>
      <c r="M63" s="7">
        <f>+L63/K63-1</f>
        <v>-0.33849821215730602</v>
      </c>
      <c r="N63" s="2"/>
      <c r="O63" s="42" t="s">
        <v>0</v>
      </c>
      <c r="P63" s="6">
        <f t="shared" si="145"/>
        <v>1.370255555555616</v>
      </c>
      <c r="Q63" s="6">
        <f t="shared" ref="Q63:V63" si="154">+SUM(C61:C63)+SUM(B64:B72)</f>
        <v>2.4761649999999911</v>
      </c>
      <c r="R63" s="6">
        <f t="shared" si="154"/>
        <v>1.2196999999999778</v>
      </c>
      <c r="S63" s="6">
        <f t="shared" si="154"/>
        <v>2.123699999999987</v>
      </c>
      <c r="T63" s="6">
        <f t="shared" si="154"/>
        <v>1.9237000000000144</v>
      </c>
      <c r="U63" s="6">
        <f t="shared" si="154"/>
        <v>4.0304000000000135</v>
      </c>
      <c r="V63" s="6">
        <f t="shared" si="154"/>
        <v>4.9690999999999956</v>
      </c>
      <c r="W63" s="6">
        <f t="shared" ref="W63" si="155">+SUM(I61:I63)+SUM(H64:H72)</f>
        <v>5.039399999999997</v>
      </c>
      <c r="X63" s="6">
        <f t="shared" ref="X63" si="156">+SUM(J61:J63)+SUM(I64:I72)</f>
        <v>3.9246999999999925</v>
      </c>
      <c r="Y63" s="67">
        <f t="shared" ref="Y63" si="157">+SUM(K61:K63)+SUM(J64:J72)</f>
        <v>3.425189000000012</v>
      </c>
      <c r="Z63" s="37">
        <f t="shared" ref="Z63" si="158">+SUM(L61:L63)+SUM(K64:K72)</f>
        <v>2.6970999999999949</v>
      </c>
      <c r="AA63" s="78">
        <f>+Z63/Y63-1</f>
        <v>-0.21256899984205679</v>
      </c>
      <c r="AB63" s="7">
        <f>+POWER(Z63/U63,0.2)-1</f>
        <v>-7.7195338279139158E-2</v>
      </c>
    </row>
    <row r="64" spans="1:28" x14ac:dyDescent="0.25">
      <c r="A64" s="42" t="s">
        <v>1</v>
      </c>
      <c r="B64" s="193">
        <f t="shared" ref="B64:G64" si="159">+B82-B46-B28-B10</f>
        <v>0.24008400000000707</v>
      </c>
      <c r="C64" s="6">
        <f t="shared" si="159"/>
        <v>9.7300000000006825E-2</v>
      </c>
      <c r="D64" s="6">
        <f t="shared" si="159"/>
        <v>5.4599999999995319E-2</v>
      </c>
      <c r="E64" s="6">
        <f t="shared" si="159"/>
        <v>5.4400000000005555E-2</v>
      </c>
      <c r="F64" s="6">
        <f t="shared" si="159"/>
        <v>0.17419999999999503</v>
      </c>
      <c r="G64" s="6">
        <f t="shared" si="159"/>
        <v>0.26689999999999348</v>
      </c>
      <c r="H64" s="6">
        <f t="shared" si="153"/>
        <v>0.40310000000000445</v>
      </c>
      <c r="I64" s="6">
        <f t="shared" si="143"/>
        <v>0.49249999999999683</v>
      </c>
      <c r="J64" s="6">
        <f t="shared" si="143"/>
        <v>0.15839999999999943</v>
      </c>
      <c r="K64" s="67">
        <f t="shared" si="144"/>
        <v>0.22150000000000536</v>
      </c>
      <c r="L64" s="37">
        <f t="shared" si="144"/>
        <v>5.4599999999999316E-2</v>
      </c>
      <c r="M64" s="7">
        <f>+L64/K64-1</f>
        <v>-0.75349887133183746</v>
      </c>
      <c r="N64" s="2"/>
      <c r="O64" s="42" t="s">
        <v>1</v>
      </c>
      <c r="P64" s="6">
        <f t="shared" si="145"/>
        <v>1.539833333333398</v>
      </c>
      <c r="Q64" s="6">
        <f t="shared" ref="Q64:V64" si="160">+SUM(C61:C64)+SUM(B65:B72)</f>
        <v>2.3333809999999908</v>
      </c>
      <c r="R64" s="6">
        <f t="shared" si="160"/>
        <v>1.1769999999999663</v>
      </c>
      <c r="S64" s="6">
        <f t="shared" si="160"/>
        <v>2.1234999999999973</v>
      </c>
      <c r="T64" s="6">
        <f t="shared" si="160"/>
        <v>2.0435000000000039</v>
      </c>
      <c r="U64" s="6">
        <f t="shared" si="160"/>
        <v>4.1231000000000115</v>
      </c>
      <c r="V64" s="6">
        <f t="shared" si="160"/>
        <v>5.1053000000000068</v>
      </c>
      <c r="W64" s="6">
        <f t="shared" ref="W64" si="161">+SUM(I61:I64)+SUM(H65:H72)</f>
        <v>5.1287999999999894</v>
      </c>
      <c r="X64" s="6">
        <f t="shared" ref="X64" si="162">+SUM(J61:J64)+SUM(I65:I72)</f>
        <v>3.5905999999999949</v>
      </c>
      <c r="Y64" s="67">
        <f t="shared" ref="Y64" si="163">+SUM(K61:K64)+SUM(J65:J72)</f>
        <v>3.4882890000000177</v>
      </c>
      <c r="Z64" s="37">
        <f t="shared" ref="Z64" si="164">+SUM(L61:L64)+SUM(K65:K72)</f>
        <v>2.5301999999999887</v>
      </c>
      <c r="AA64" s="78">
        <f>+Z64/Y64-1</f>
        <v>-0.27465872237077382</v>
      </c>
      <c r="AB64" s="7">
        <f>+POWER(Z64/U64,0.2)-1</f>
        <v>-9.3044045078305992E-2</v>
      </c>
    </row>
    <row r="65" spans="1:30" x14ac:dyDescent="0.25">
      <c r="A65" s="42" t="s">
        <v>2</v>
      </c>
      <c r="B65" s="193">
        <f t="shared" ref="B65:G65" si="165">+B83-B47-B29-B11</f>
        <v>0.14957300000000151</v>
      </c>
      <c r="C65" s="6">
        <f t="shared" si="165"/>
        <v>0.22029999999999594</v>
      </c>
      <c r="D65" s="6">
        <f t="shared" si="165"/>
        <v>0.10339999999999705</v>
      </c>
      <c r="E65" s="6">
        <f t="shared" si="165"/>
        <v>0.38240000000000407</v>
      </c>
      <c r="F65" s="6">
        <f t="shared" si="165"/>
        <v>0.12500000000000755</v>
      </c>
      <c r="G65" s="6">
        <f t="shared" si="165"/>
        <v>0.19739999999999513</v>
      </c>
      <c r="H65" s="6">
        <f t="shared" si="153"/>
        <v>0.11239999999999517</v>
      </c>
      <c r="I65" s="6">
        <f t="shared" si="143"/>
        <v>0.40629999999999411</v>
      </c>
      <c r="J65" s="6">
        <f t="shared" si="143"/>
        <v>0.32179999999999831</v>
      </c>
      <c r="K65" s="67">
        <f t="shared" si="144"/>
        <v>0.24410000000000021</v>
      </c>
      <c r="L65" s="37"/>
      <c r="M65" s="7"/>
      <c r="N65" s="2"/>
      <c r="O65" s="42" t="s">
        <v>2</v>
      </c>
      <c r="P65" s="6">
        <f t="shared" si="145"/>
        <v>1.7331555555557259</v>
      </c>
      <c r="Q65" s="6">
        <f t="shared" ref="Q65:V65" si="166">+SUM(C61:C65)+SUM(B66:B72)</f>
        <v>2.4041079999999853</v>
      </c>
      <c r="R65" s="6">
        <f t="shared" si="166"/>
        <v>1.0600999999999674</v>
      </c>
      <c r="S65" s="6">
        <f t="shared" si="166"/>
        <v>2.4025000000000043</v>
      </c>
      <c r="T65" s="6">
        <f t="shared" si="166"/>
        <v>1.7861000000000073</v>
      </c>
      <c r="U65" s="6">
        <f t="shared" si="166"/>
        <v>4.1954999999999991</v>
      </c>
      <c r="V65" s="6">
        <f t="shared" si="166"/>
        <v>5.0203000000000069</v>
      </c>
      <c r="W65" s="6">
        <f t="shared" ref="W65" si="167">+SUM(I61:I65)+SUM(H66:H72)</f>
        <v>5.4226999999999883</v>
      </c>
      <c r="X65" s="6">
        <f t="shared" ref="X65" si="168">+SUM(J61:J65)+SUM(I66:I72)</f>
        <v>3.5060999999999991</v>
      </c>
      <c r="Y65" s="67">
        <f t="shared" ref="Y65" si="169">+SUM(K61:K65)+SUM(J66:J72)</f>
        <v>3.4105890000000203</v>
      </c>
      <c r="Z65" s="37"/>
      <c r="AA65" s="78"/>
      <c r="AB65" s="7"/>
    </row>
    <row r="66" spans="1:30" x14ac:dyDescent="0.25">
      <c r="A66" s="42" t="s">
        <v>3</v>
      </c>
      <c r="B66" s="193">
        <f t="shared" ref="B66:G66" si="170">+B84-B48-B30-B12</f>
        <v>0.37772100000001085</v>
      </c>
      <c r="C66" s="6">
        <f t="shared" si="170"/>
        <v>4.1999999999998039E-2</v>
      </c>
      <c r="D66" s="6">
        <f t="shared" si="170"/>
        <v>8.2599999999996232E-2</v>
      </c>
      <c r="E66" s="6">
        <f t="shared" si="170"/>
        <v>0.16049999999999542</v>
      </c>
      <c r="F66" s="6">
        <f t="shared" si="170"/>
        <v>0.18379999999999619</v>
      </c>
      <c r="G66" s="6">
        <f t="shared" si="170"/>
        <v>0.41890000000000116</v>
      </c>
      <c r="H66" s="6">
        <f t="shared" si="153"/>
        <v>0.35749999999999638</v>
      </c>
      <c r="I66" s="6">
        <f t="shared" si="143"/>
        <v>9.9300000000006605E-2</v>
      </c>
      <c r="J66" s="6">
        <f t="shared" si="143"/>
        <v>0.21540000000000403</v>
      </c>
      <c r="K66" s="67">
        <f t="shared" si="144"/>
        <v>8.4900000000007747E-2</v>
      </c>
      <c r="L66" s="37"/>
      <c r="M66" s="7"/>
      <c r="N66" s="2"/>
      <c r="O66" s="42" t="s">
        <v>3</v>
      </c>
      <c r="P66" s="6">
        <f t="shared" si="145"/>
        <v>1.5656111111110107</v>
      </c>
      <c r="Q66" s="6">
        <f t="shared" ref="Q66:V66" si="171">+SUM(C61:C66)+SUM(B67:B72)</f>
        <v>2.0683869999999724</v>
      </c>
      <c r="R66" s="6">
        <f t="shared" si="171"/>
        <v>1.1006999999999656</v>
      </c>
      <c r="S66" s="6">
        <f t="shared" si="171"/>
        <v>2.4804000000000039</v>
      </c>
      <c r="T66" s="6">
        <f t="shared" si="171"/>
        <v>1.8094000000000081</v>
      </c>
      <c r="U66" s="6">
        <f t="shared" si="171"/>
        <v>4.4306000000000045</v>
      </c>
      <c r="V66" s="6">
        <f t="shared" si="171"/>
        <v>4.9589000000000016</v>
      </c>
      <c r="W66" s="6">
        <f t="shared" ref="W66" si="172">+SUM(I61:I66)+SUM(H67:H72)</f>
        <v>5.1644999999999985</v>
      </c>
      <c r="X66" s="6">
        <f t="shared" ref="X66" si="173">+SUM(J61:J66)+SUM(I67:I72)</f>
        <v>3.6221999999999963</v>
      </c>
      <c r="Y66" s="67">
        <f t="shared" ref="Y66" si="174">+SUM(K61:K66)+SUM(J67:J72)</f>
        <v>3.2800890000000238</v>
      </c>
      <c r="Z66" s="37"/>
      <c r="AA66" s="78"/>
      <c r="AB66" s="7"/>
    </row>
    <row r="67" spans="1:30" x14ac:dyDescent="0.25">
      <c r="A67" s="42" t="s">
        <v>4</v>
      </c>
      <c r="B67" s="193">
        <f t="shared" ref="B67:G72" si="175">+B85-B49-B31-B13</f>
        <v>0.21470000000000455</v>
      </c>
      <c r="C67" s="6">
        <f t="shared" si="175"/>
        <v>7.7499999999998792E-2</v>
      </c>
      <c r="D67" s="6">
        <f t="shared" si="175"/>
        <v>0.19299999999999695</v>
      </c>
      <c r="E67" s="6">
        <f t="shared" si="175"/>
        <v>6.0199999999999143E-2</v>
      </c>
      <c r="F67" s="6">
        <f t="shared" si="175"/>
        <v>0.19920000000000027</v>
      </c>
      <c r="G67" s="6">
        <f t="shared" si="175"/>
        <v>0.48789999999999889</v>
      </c>
      <c r="H67" s="6">
        <f t="shared" si="153"/>
        <v>0.35100000000000042</v>
      </c>
      <c r="I67" s="6">
        <f t="shared" si="143"/>
        <v>0.2503999999999964</v>
      </c>
      <c r="J67" s="6">
        <f t="shared" ref="J67" si="176">+J85-J49-J31-J13</f>
        <v>0.74399999999999666</v>
      </c>
      <c r="K67" s="67">
        <f t="shared" si="144"/>
        <v>0.23559999999999914</v>
      </c>
      <c r="L67" s="37"/>
      <c r="M67" s="7"/>
      <c r="N67" s="2"/>
      <c r="O67" s="42" t="s">
        <v>4</v>
      </c>
      <c r="P67" s="6">
        <f t="shared" si="145"/>
        <v>3.6143888888887545</v>
      </c>
      <c r="Q67" s="6">
        <f t="shared" ref="Q67:V67" si="177">+SUM(C61:C67)+SUM(B68:B72)</f>
        <v>1.9311869999999667</v>
      </c>
      <c r="R67" s="6">
        <f t="shared" si="177"/>
        <v>1.2161999999999638</v>
      </c>
      <c r="S67" s="6">
        <f t="shared" si="177"/>
        <v>2.3476000000000061</v>
      </c>
      <c r="T67" s="6">
        <f t="shared" si="177"/>
        <v>1.9484000000000092</v>
      </c>
      <c r="U67" s="6">
        <f t="shared" si="177"/>
        <v>4.7193000000000032</v>
      </c>
      <c r="V67" s="6">
        <f t="shared" si="177"/>
        <v>4.8220000000000036</v>
      </c>
      <c r="W67" s="6">
        <f t="shared" ref="W67" si="178">+SUM(I61:I67)+SUM(H68:H72)</f>
        <v>5.0638999999999941</v>
      </c>
      <c r="X67" s="6">
        <f t="shared" ref="X67" si="179">+SUM(J61:J67)+SUM(I68:I72)</f>
        <v>4.1157999999999966</v>
      </c>
      <c r="Y67" s="67">
        <f t="shared" ref="Y67" si="180">+SUM(K61:K67)+SUM(J68:J72)</f>
        <v>2.771689000000026</v>
      </c>
      <c r="Z67" s="37"/>
      <c r="AA67" s="78"/>
      <c r="AB67" s="7"/>
    </row>
    <row r="68" spans="1:30" x14ac:dyDescent="0.25">
      <c r="A68" s="42" t="s">
        <v>5</v>
      </c>
      <c r="B68" s="193">
        <f t="shared" ref="B68:F68" si="181">+B86-B50-B32-B14</f>
        <v>0.22108199999999423</v>
      </c>
      <c r="C68" s="6">
        <f t="shared" si="181"/>
        <v>7.1300000000000807E-2</v>
      </c>
      <c r="D68" s="6">
        <f t="shared" si="181"/>
        <v>7.8299999999999592E-2</v>
      </c>
      <c r="E68" s="6">
        <f t="shared" si="181"/>
        <v>0.11460000000000337</v>
      </c>
      <c r="F68" s="6">
        <f t="shared" si="181"/>
        <v>0.22630000000000727</v>
      </c>
      <c r="G68" s="6">
        <f t="shared" si="175"/>
        <v>0.51270000000000282</v>
      </c>
      <c r="H68" s="6">
        <f t="shared" si="153"/>
        <v>0.76829999999999377</v>
      </c>
      <c r="I68" s="6">
        <f t="shared" si="143"/>
        <v>0.50529999999999564</v>
      </c>
      <c r="J68" s="6">
        <f t="shared" ref="J68" si="182">+J86-J50-J32-J14</f>
        <v>0.36950000000000482</v>
      </c>
      <c r="K68" s="67">
        <f t="shared" si="144"/>
        <v>0.1833999999999969</v>
      </c>
      <c r="L68" s="37"/>
      <c r="M68" s="7"/>
      <c r="N68" s="2"/>
      <c r="O68" s="42" t="s">
        <v>5</v>
      </c>
      <c r="P68" s="6">
        <f t="shared" si="145"/>
        <v>3.9171888888888873</v>
      </c>
      <c r="Q68" s="6">
        <f t="shared" ref="Q68:V68" si="183">+SUM(C61:C68)+SUM(B69:B72)</f>
        <v>1.7814049999999733</v>
      </c>
      <c r="R68" s="6">
        <f t="shared" si="183"/>
        <v>1.2231999999999625</v>
      </c>
      <c r="S68" s="6">
        <f t="shared" si="183"/>
        <v>2.3839000000000095</v>
      </c>
      <c r="T68" s="6">
        <f t="shared" si="183"/>
        <v>2.0601000000000131</v>
      </c>
      <c r="U68" s="6">
        <f t="shared" si="183"/>
        <v>5.0056999999999992</v>
      </c>
      <c r="V68" s="6">
        <f t="shared" si="183"/>
        <v>5.077599999999995</v>
      </c>
      <c r="W68" s="6">
        <f t="shared" ref="W68" si="184">+SUM(I61:I68)+SUM(H69:H72)</f>
        <v>4.8008999999999959</v>
      </c>
      <c r="X68" s="6">
        <f t="shared" ref="X68" si="185">+SUM(J61:J68)+SUM(I69:I72)</f>
        <v>3.9800000000000058</v>
      </c>
      <c r="Y68" s="67">
        <f t="shared" ref="Y68" si="186">+SUM(K61:K68)+SUM(J69:J72)</f>
        <v>2.5855890000000183</v>
      </c>
      <c r="Z68" s="37"/>
      <c r="AA68" s="78"/>
      <c r="AB68" s="7"/>
    </row>
    <row r="69" spans="1:30" x14ac:dyDescent="0.25">
      <c r="A69" s="42" t="s">
        <v>6</v>
      </c>
      <c r="B69" s="193">
        <f t="shared" ref="B69:F69" si="187">+B87-B51-B33-B15</f>
        <v>0.22258799999998891</v>
      </c>
      <c r="C69" s="6">
        <f t="shared" si="187"/>
        <v>0.13599999999999612</v>
      </c>
      <c r="D69" s="6">
        <f t="shared" si="187"/>
        <v>0.1150000000000011</v>
      </c>
      <c r="E69" s="6">
        <f t="shared" si="187"/>
        <v>7.1000000000001506E-2</v>
      </c>
      <c r="F69" s="6">
        <f t="shared" si="187"/>
        <v>0.29790000000000116</v>
      </c>
      <c r="G69" s="6">
        <f t="shared" si="175"/>
        <v>0.59190000000000564</v>
      </c>
      <c r="H69" s="6">
        <f t="shared" si="153"/>
        <v>0.59260000000000712</v>
      </c>
      <c r="I69" s="6">
        <f t="shared" si="143"/>
        <v>0.51760000000000095</v>
      </c>
      <c r="J69" s="6">
        <f>+J87-J51-J33-J15</f>
        <v>0.17880000000000451</v>
      </c>
      <c r="K69" s="67">
        <f t="shared" si="144"/>
        <v>0.28219999999998957</v>
      </c>
      <c r="L69" s="37"/>
      <c r="M69" s="7"/>
      <c r="N69" s="2"/>
      <c r="O69" s="42" t="s">
        <v>6</v>
      </c>
      <c r="P69" s="6">
        <f t="shared" si="145"/>
        <v>5.5557888888887845</v>
      </c>
      <c r="Q69" s="6">
        <f t="shared" ref="Q69:V69" si="188">+SUM(C61:C69)+SUM(B70:B72)</f>
        <v>1.6948169999999805</v>
      </c>
      <c r="R69" s="6">
        <f t="shared" si="188"/>
        <v>1.2021999999999675</v>
      </c>
      <c r="S69" s="6">
        <f t="shared" si="188"/>
        <v>2.3399000000000099</v>
      </c>
      <c r="T69" s="6">
        <f t="shared" si="188"/>
        <v>2.2870000000000128</v>
      </c>
      <c r="U69" s="6">
        <f t="shared" si="188"/>
        <v>5.2997000000000032</v>
      </c>
      <c r="V69" s="6">
        <f t="shared" si="188"/>
        <v>5.078299999999996</v>
      </c>
      <c r="W69" s="6">
        <f t="shared" ref="W69" si="189">+SUM(I61:I69)+SUM(H70:H72)</f>
        <v>4.7258999999999896</v>
      </c>
      <c r="X69" s="6">
        <f t="shared" ref="X69" si="190">+SUM(J61:J69)+SUM(I70:I72)</f>
        <v>3.6412000000000093</v>
      </c>
      <c r="Y69" s="67">
        <f t="shared" ref="Y69" si="191">+SUM(K61:K69)+SUM(J70:J72)</f>
        <v>2.688989000000003</v>
      </c>
      <c r="Z69" s="37"/>
      <c r="AA69" s="78"/>
      <c r="AB69" s="7"/>
    </row>
    <row r="70" spans="1:30" x14ac:dyDescent="0.25">
      <c r="A70" s="42" t="s">
        <v>7</v>
      </c>
      <c r="B70" s="193">
        <f t="shared" ref="B70:F70" si="192">+B88-B52-B34-B16</f>
        <v>0.22661699999999607</v>
      </c>
      <c r="C70" s="6">
        <f t="shared" si="192"/>
        <v>5.5599999999995653E-2</v>
      </c>
      <c r="D70" s="6">
        <f t="shared" si="192"/>
        <v>7.1300000000009689E-2</v>
      </c>
      <c r="E70" s="6">
        <f t="shared" si="192"/>
        <v>6.530000000001257E-2</v>
      </c>
      <c r="F70" s="6">
        <f t="shared" si="192"/>
        <v>0.36769999999999525</v>
      </c>
      <c r="G70" s="6">
        <f t="shared" si="175"/>
        <v>0.52740000000000142</v>
      </c>
      <c r="H70" s="6">
        <f t="shared" si="153"/>
        <v>0.24740000000000384</v>
      </c>
      <c r="I70" s="6">
        <f t="shared" si="143"/>
        <v>0.27609999999999624</v>
      </c>
      <c r="J70" s="6">
        <f>+J88-J52-J34-J16</f>
        <v>0.31188900000000719</v>
      </c>
      <c r="K70" s="67">
        <f t="shared" si="144"/>
        <v>0.34059999999999491</v>
      </c>
      <c r="L70" s="37"/>
      <c r="M70" s="7"/>
      <c r="N70" s="2"/>
      <c r="O70" s="42" t="s">
        <v>7</v>
      </c>
      <c r="P70" s="6">
        <f t="shared" si="145"/>
        <v>4.6592333333334537</v>
      </c>
      <c r="Q70" s="6">
        <f t="shared" ref="Q70:V70" si="193">+SUM(C61:C70)+SUM(B71:B72)</f>
        <v>1.5237999999999801</v>
      </c>
      <c r="R70" s="6">
        <f t="shared" si="193"/>
        <v>1.2178999999999816</v>
      </c>
      <c r="S70" s="6">
        <f t="shared" si="193"/>
        <v>2.3339000000000127</v>
      </c>
      <c r="T70" s="6">
        <f t="shared" si="193"/>
        <v>2.5893999999999955</v>
      </c>
      <c r="U70" s="6">
        <f t="shared" si="193"/>
        <v>5.4594000000000094</v>
      </c>
      <c r="V70" s="6">
        <f t="shared" si="193"/>
        <v>4.7982999999999985</v>
      </c>
      <c r="W70" s="6">
        <f t="shared" ref="W70" si="194">+SUM(I61:I70)+SUM(H71:H72)</f>
        <v>4.7545999999999822</v>
      </c>
      <c r="X70" s="6">
        <f t="shared" ref="X70" si="195">+SUM(J61:J70)+SUM(I71:I72)</f>
        <v>3.6769890000000203</v>
      </c>
      <c r="Y70" s="67">
        <f t="shared" ref="Y70" si="196">+SUM(K61:K70)+SUM(J71:J72)</f>
        <v>2.7176999999999909</v>
      </c>
      <c r="Z70" s="37"/>
      <c r="AA70" s="78"/>
      <c r="AB70" s="7"/>
    </row>
    <row r="71" spans="1:30" x14ac:dyDescent="0.25">
      <c r="A71" s="42" t="s">
        <v>8</v>
      </c>
      <c r="B71" s="193">
        <f t="shared" ref="B71:F71" si="197">+B89-B53-B35-B17</f>
        <v>0.19119999999999315</v>
      </c>
      <c r="C71" s="6">
        <f t="shared" si="197"/>
        <v>0.10600000000000076</v>
      </c>
      <c r="D71" s="6">
        <f t="shared" si="197"/>
        <v>0.10229999999999206</v>
      </c>
      <c r="E71" s="6">
        <f t="shared" si="197"/>
        <v>6.1599999999994992E-2</v>
      </c>
      <c r="F71" s="6">
        <f t="shared" si="197"/>
        <v>0.55500000000000682</v>
      </c>
      <c r="G71" s="6">
        <f t="shared" si="175"/>
        <v>0.52599999999999447</v>
      </c>
      <c r="H71" s="6">
        <f t="shared" si="153"/>
        <v>0.49890000000000123</v>
      </c>
      <c r="I71" s="6">
        <f t="shared" si="143"/>
        <v>0.22230000000000194</v>
      </c>
      <c r="J71" s="6">
        <f>+J89-J53-J35-J17</f>
        <v>0.18650000000000233</v>
      </c>
      <c r="K71" s="67">
        <f t="shared" si="144"/>
        <v>0.28000000000000069</v>
      </c>
      <c r="L71" s="37"/>
      <c r="M71" s="7"/>
      <c r="N71" s="2"/>
      <c r="O71" s="42" t="s">
        <v>8</v>
      </c>
      <c r="P71" s="6">
        <f t="shared" si="145"/>
        <v>9.5711111111111933</v>
      </c>
      <c r="Q71" s="6">
        <f t="shared" ref="Q71:V71" si="198">+SUM(C61:C71)+SUM(B72)</f>
        <v>1.4385999999999877</v>
      </c>
      <c r="R71" s="6">
        <f t="shared" si="198"/>
        <v>1.2141999999999729</v>
      </c>
      <c r="S71" s="6">
        <f t="shared" si="198"/>
        <v>2.2932000000000157</v>
      </c>
      <c r="T71" s="6">
        <f t="shared" si="198"/>
        <v>3.0828000000000073</v>
      </c>
      <c r="U71" s="6">
        <f t="shared" si="198"/>
        <v>5.430399999999997</v>
      </c>
      <c r="V71" s="6">
        <f t="shared" si="198"/>
        <v>4.7712000000000057</v>
      </c>
      <c r="W71" s="6">
        <f t="shared" ref="W71" si="199">+SUM(I61:I71)+SUM(H72)</f>
        <v>4.4779999999999829</v>
      </c>
      <c r="X71" s="6">
        <f t="shared" ref="X71" si="200">+SUM(J61:J71)+SUM(I72)</f>
        <v>3.6411890000000207</v>
      </c>
      <c r="Y71" s="67">
        <f t="shared" ref="Y71" si="201">+SUM(K61:K71)+SUM(J72)</f>
        <v>2.8111999999999888</v>
      </c>
      <c r="Z71" s="37"/>
      <c r="AA71" s="78"/>
      <c r="AB71" s="7"/>
    </row>
    <row r="72" spans="1:30" x14ac:dyDescent="0.25">
      <c r="A72" s="42" t="s">
        <v>9</v>
      </c>
      <c r="B72" s="193">
        <f t="shared" ref="B72:F72" si="202">+B90-B54-B36-B18</f>
        <v>0.18540000000000489</v>
      </c>
      <c r="C72" s="6">
        <f t="shared" si="202"/>
        <v>0.10829999999999496</v>
      </c>
      <c r="D72" s="6">
        <f t="shared" si="202"/>
        <v>3.9600000000001412E-2</v>
      </c>
      <c r="E72" s="6">
        <f t="shared" si="202"/>
        <v>0.18610000000000104</v>
      </c>
      <c r="F72" s="6">
        <f t="shared" si="202"/>
        <v>0.83020000000000405</v>
      </c>
      <c r="G72" s="6">
        <f t="shared" si="175"/>
        <v>0.8449000000000022</v>
      </c>
      <c r="H72" s="6">
        <f t="shared" si="153"/>
        <v>0.44879999999999232</v>
      </c>
      <c r="I72" s="6">
        <f t="shared" si="143"/>
        <v>0.37780000000000102</v>
      </c>
      <c r="J72" s="6">
        <f>+J90-J54-J36-J18</f>
        <v>0.32190000000000007</v>
      </c>
      <c r="K72" s="67">
        <f t="shared" si="144"/>
        <v>0.30120000000000036</v>
      </c>
      <c r="L72" s="37"/>
      <c r="M72" s="7"/>
      <c r="N72" s="2"/>
      <c r="O72" s="42" t="s">
        <v>9</v>
      </c>
      <c r="P72" s="6">
        <f t="shared" si="145"/>
        <v>11.494022222222256</v>
      </c>
      <c r="Q72" s="6">
        <f>+SUM(C61:C72)</f>
        <v>1.3614999999999777</v>
      </c>
      <c r="R72" s="6">
        <f>+SUM(D61:D72)</f>
        <v>1.1454999999999793</v>
      </c>
      <c r="S72" s="6">
        <f>+SUM(E61:E72)</f>
        <v>2.4397000000000153</v>
      </c>
      <c r="T72" s="6">
        <f>+SUM(F61:F72)</f>
        <v>3.7269000000000103</v>
      </c>
      <c r="U72" s="6">
        <f>+SUM(G61:G72)</f>
        <v>5.4450999999999947</v>
      </c>
      <c r="V72" s="6">
        <f t="shared" ref="V72" si="203">+SUM(H61:H72)</f>
        <v>4.3750999999999953</v>
      </c>
      <c r="W72" s="6">
        <f t="shared" ref="W72" si="204">+SUM(I61:I72)</f>
        <v>4.4069999999999911</v>
      </c>
      <c r="X72" s="6">
        <f t="shared" ref="X72" si="205">+SUM(J61:J72)</f>
        <v>3.5852890000000199</v>
      </c>
      <c r="Y72" s="67">
        <f t="shared" ref="Y72" si="206">+SUM(K61:K72)</f>
        <v>2.7904999999999891</v>
      </c>
      <c r="Z72" s="37"/>
      <c r="AA72" s="78"/>
      <c r="AB72" s="7"/>
    </row>
    <row r="73" spans="1:30" ht="25.5" x14ac:dyDescent="0.25">
      <c r="A73" s="53" t="s">
        <v>13</v>
      </c>
      <c r="B73" s="194">
        <f>SUM(B61:B72)</f>
        <v>2.738766999999986</v>
      </c>
      <c r="C73" s="54">
        <f t="shared" ref="C73" si="207">SUM(C61:C72)</f>
        <v>1.3614999999999777</v>
      </c>
      <c r="D73" s="54">
        <f t="shared" ref="D73" si="208">SUM(D61:D72)</f>
        <v>1.1454999999999793</v>
      </c>
      <c r="E73" s="54">
        <f t="shared" ref="E73" si="209">SUM(E61:E72)</f>
        <v>2.4397000000000153</v>
      </c>
      <c r="F73" s="54">
        <f t="shared" ref="F73:H73" si="210">SUM(F61:F72)</f>
        <v>3.7269000000000103</v>
      </c>
      <c r="G73" s="54">
        <f t="shared" si="210"/>
        <v>5.4450999999999947</v>
      </c>
      <c r="H73" s="54">
        <f t="shared" si="210"/>
        <v>4.3750999999999953</v>
      </c>
      <c r="I73" s="54">
        <f t="shared" ref="I73:J73" si="211">SUM(I61:I72)</f>
        <v>4.4069999999999911</v>
      </c>
      <c r="J73" s="54">
        <f t="shared" si="211"/>
        <v>3.5852890000000199</v>
      </c>
      <c r="K73" s="186">
        <f t="shared" ref="K73" si="212">SUM(K61:K72)</f>
        <v>2.7904999999999891</v>
      </c>
      <c r="L73" s="186"/>
      <c r="M73" s="165"/>
      <c r="N73" s="3"/>
      <c r="O73" s="43" t="s">
        <v>14</v>
      </c>
      <c r="P73" s="46">
        <f>+AVERAGE(P61:P72)</f>
        <v>4.0896481481481617</v>
      </c>
      <c r="Q73" s="46">
        <f>+AVERAGE(Q61:Q72)</f>
        <v>2.0060614999999813</v>
      </c>
      <c r="R73" s="46">
        <f t="shared" ref="R73:S73" si="213">+AVERAGE(R61:R72)</f>
        <v>1.2085666666666379</v>
      </c>
      <c r="S73" s="46">
        <f t="shared" si="213"/>
        <v>2.1417750000000031</v>
      </c>
      <c r="T73" s="46">
        <f t="shared" ref="T73:W73" si="214">+AVERAGE(T61:T72)</f>
        <v>2.3763416666666761</v>
      </c>
      <c r="U73" s="46">
        <f t="shared" si="214"/>
        <v>4.6590833333333377</v>
      </c>
      <c r="V73" s="226">
        <f t="shared" si="214"/>
        <v>4.9262083333333333</v>
      </c>
      <c r="W73" s="226">
        <f t="shared" si="214"/>
        <v>4.8573999999999922</v>
      </c>
      <c r="X73" s="226">
        <f t="shared" ref="X73:Y73" si="215">+AVERAGE(X61:X72)</f>
        <v>3.8091722500000027</v>
      </c>
      <c r="Y73" s="220">
        <f t="shared" si="215"/>
        <v>3.1203750833333435</v>
      </c>
      <c r="Z73" s="197">
        <f t="shared" ref="Z73" si="216">+AVERAGE(Z61:Z72)</f>
        <v>2.6520999999999919</v>
      </c>
      <c r="AA73" s="79"/>
      <c r="AB73" s="75"/>
      <c r="AD73" s="4"/>
    </row>
    <row r="74" spans="1:30" ht="25.5" x14ac:dyDescent="0.25">
      <c r="A74" s="57" t="s">
        <v>15</v>
      </c>
      <c r="B74" s="195">
        <f t="shared" ref="B74:H74" si="217">+B73/B$91</f>
        <v>2.908513675106555E-3</v>
      </c>
      <c r="C74" s="58">
        <f t="shared" si="217"/>
        <v>1.5254850683975043E-3</v>
      </c>
      <c r="D74" s="58">
        <f t="shared" si="217"/>
        <v>1.3643367495150135E-3</v>
      </c>
      <c r="E74" s="58">
        <f t="shared" si="217"/>
        <v>2.7559156961130095E-3</v>
      </c>
      <c r="F74" s="58">
        <f t="shared" si="217"/>
        <v>3.9523172526511677E-3</v>
      </c>
      <c r="G74" s="58">
        <f t="shared" si="217"/>
        <v>6.4969930630808786E-3</v>
      </c>
      <c r="H74" s="58">
        <f t="shared" si="217"/>
        <v>5.2864284594019975E-3</v>
      </c>
      <c r="I74" s="58">
        <f t="shared" ref="I74:J74" si="218">+I73/I$91</f>
        <v>5.6845430734094081E-3</v>
      </c>
      <c r="J74" s="58">
        <f t="shared" si="218"/>
        <v>4.7012008819361118E-3</v>
      </c>
      <c r="K74" s="189">
        <f t="shared" ref="K74" si="219">+K73/K$91</f>
        <v>3.7474242753054738E-3</v>
      </c>
      <c r="L74" s="189"/>
      <c r="M74" s="59"/>
      <c r="N74" s="3"/>
      <c r="O74" s="44" t="s">
        <v>15</v>
      </c>
      <c r="P74" s="48">
        <f t="shared" ref="P74:W74" si="220">+P73/P$91</f>
        <v>4.3010979279841004E-3</v>
      </c>
      <c r="Q74" s="48">
        <f t="shared" si="220"/>
        <v>2.1991454035076774E-3</v>
      </c>
      <c r="R74" s="48">
        <f t="shared" si="220"/>
        <v>1.3887109181837053E-3</v>
      </c>
      <c r="S74" s="48">
        <f t="shared" ref="S74" si="221">+S73/S$91</f>
        <v>2.5061536123080165E-3</v>
      </c>
      <c r="T74" s="48">
        <f t="shared" si="220"/>
        <v>2.586818921115246E-3</v>
      </c>
      <c r="U74" s="48">
        <f t="shared" si="220"/>
        <v>5.2727743316716849E-3</v>
      </c>
      <c r="V74" s="58">
        <f t="shared" si="220"/>
        <v>5.8468887132966663E-3</v>
      </c>
      <c r="W74" s="58">
        <f t="shared" si="220"/>
        <v>6.1513476699304312E-3</v>
      </c>
      <c r="X74" s="58">
        <f t="shared" ref="X74:Y74" si="222">+X73/X$91</f>
        <v>4.9743708909160559E-3</v>
      </c>
      <c r="Y74" s="189">
        <f t="shared" si="222"/>
        <v>4.1103663829185969E-3</v>
      </c>
      <c r="Z74" s="188">
        <f t="shared" ref="Z74" si="223">+Z73/Z$91</f>
        <v>3.5588181894913237E-3</v>
      </c>
      <c r="AA74" s="72"/>
      <c r="AB74" s="76"/>
    </row>
    <row r="75" spans="1:30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24">+D73/C73-1</f>
        <v>-0.15864854939405215</v>
      </c>
      <c r="E75" s="62">
        <f t="shared" ref="E75" si="225">+E73/D73-1</f>
        <v>1.1298123090354077</v>
      </c>
      <c r="F75" s="62">
        <f t="shared" ref="F75:G75" si="226">+F73/E73-1</f>
        <v>0.52760585317866426</v>
      </c>
      <c r="G75" s="62">
        <f t="shared" si="226"/>
        <v>0.46102659046391903</v>
      </c>
      <c r="H75" s="62">
        <f>+H73/G73-1</f>
        <v>-0.19650695120383477</v>
      </c>
      <c r="I75" s="62">
        <f>+I73/H73-1</f>
        <v>7.2912619140124146E-3</v>
      </c>
      <c r="J75" s="62">
        <f>+J73/I73-1</f>
        <v>-0.1864558656682489</v>
      </c>
      <c r="K75" s="190">
        <f>+K73/J73-1</f>
        <v>-0.22168059534392526</v>
      </c>
      <c r="L75" s="190"/>
      <c r="M75" s="63"/>
      <c r="N75" s="2"/>
      <c r="O75" s="45" t="s">
        <v>12</v>
      </c>
      <c r="P75" s="49"/>
      <c r="Q75" s="50">
        <f>+Q73/P73-1</f>
        <v>-0.50947821736000731</v>
      </c>
      <c r="R75" s="50">
        <f t="shared" ref="R75:S75" si="227">+R73/Q73-1</f>
        <v>-0.39754256453919823</v>
      </c>
      <c r="S75" s="50">
        <f t="shared" si="227"/>
        <v>0.77216123782998092</v>
      </c>
      <c r="T75" s="50">
        <f t="shared" ref="T75" si="228">+T73/S73-1</f>
        <v>0.10951975191916641</v>
      </c>
      <c r="U75" s="50">
        <f t="shared" ref="U75" si="229">+U73/T73-1</f>
        <v>0.96061172460469102</v>
      </c>
      <c r="V75" s="62">
        <f t="shared" ref="V75:Z75" si="230">+V73/U73-1</f>
        <v>5.7334239567868206E-2</v>
      </c>
      <c r="W75" s="62">
        <f t="shared" si="230"/>
        <v>-1.3967808236559409E-2</v>
      </c>
      <c r="X75" s="62">
        <f t="shared" si="230"/>
        <v>-0.21580017087330494</v>
      </c>
      <c r="Y75" s="190">
        <f t="shared" si="230"/>
        <v>-0.18082594365919225</v>
      </c>
      <c r="Z75" s="187">
        <f t="shared" si="230"/>
        <v>-0.15007012645195084</v>
      </c>
      <c r="AA75" s="73"/>
      <c r="AB75" s="52"/>
    </row>
    <row r="76" spans="1:3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30" ht="15.75" thickBot="1" x14ac:dyDescent="0.3">
      <c r="A77" s="279" t="s">
        <v>241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1"/>
      <c r="N77" s="2"/>
      <c r="O77" s="279" t="s">
        <v>242</v>
      </c>
      <c r="P77" s="280"/>
      <c r="Q77" s="280"/>
      <c r="R77" s="280"/>
      <c r="S77" s="280"/>
      <c r="T77" s="280"/>
      <c r="U77" s="280"/>
      <c r="V77" s="280"/>
      <c r="W77" s="280"/>
      <c r="X77" s="280"/>
      <c r="Y77" s="280"/>
      <c r="Z77" s="280"/>
      <c r="AA77" s="280"/>
      <c r="AB77" s="281"/>
    </row>
    <row r="78" spans="1:30" ht="51" x14ac:dyDescent="0.25">
      <c r="A78" s="38"/>
      <c r="B78" s="191">
        <v>2016</v>
      </c>
      <c r="C78" s="39">
        <f>+B78+1</f>
        <v>2017</v>
      </c>
      <c r="D78" s="39">
        <f t="shared" ref="D78:G78" si="231">+C78+1</f>
        <v>2018</v>
      </c>
      <c r="E78" s="39">
        <f t="shared" si="231"/>
        <v>2019</v>
      </c>
      <c r="F78" s="39">
        <f t="shared" si="231"/>
        <v>2020</v>
      </c>
      <c r="G78" s="39">
        <f t="shared" si="231"/>
        <v>2021</v>
      </c>
      <c r="H78" s="39">
        <f>+H60</f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T78" si="232">+Q78+1</f>
        <v>2018</v>
      </c>
      <c r="S78" s="64">
        <f t="shared" si="232"/>
        <v>2019</v>
      </c>
      <c r="T78" s="64">
        <f t="shared" si="232"/>
        <v>2020</v>
      </c>
      <c r="U78" s="64">
        <f t="shared" ref="U78" si="233">+T78+1</f>
        <v>2021</v>
      </c>
      <c r="V78" s="39">
        <v>2022</v>
      </c>
      <c r="W78" s="39">
        <v>2023</v>
      </c>
      <c r="X78" s="39">
        <v>2024</v>
      </c>
      <c r="Y78" s="192">
        <v>2025</v>
      </c>
      <c r="Z78" s="40">
        <v>2026</v>
      </c>
      <c r="AA78" s="77" t="s">
        <v>16</v>
      </c>
      <c r="AB78" s="74" t="s">
        <v>21</v>
      </c>
    </row>
    <row r="79" spans="1:30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">
        <f>+'[2]2.CONSUMO ARGENTINA POR ENVASE'!$I413/10000</f>
        <v>50.134599999999999</v>
      </c>
      <c r="K79" s="67">
        <f>+'[2]2.CONSUMO ARGENTINA POR ENVASE'!$I425/10000</f>
        <v>55.241999999999997</v>
      </c>
      <c r="L79" s="37">
        <f>+'[2]2.CONSUMO ARGENTINA POR ENVASE'!$I437/10000</f>
        <v>55.588299999999997</v>
      </c>
      <c r="M79" s="7">
        <f>+L79/K79-1</f>
        <v>6.2687809999637523E-3</v>
      </c>
      <c r="N79" s="2"/>
      <c r="O79" s="42" t="s">
        <v>10</v>
      </c>
      <c r="P79" s="80">
        <f>+'[2]2.CONSUMO ARGENTINA POR ENVASE'!I741/10000</f>
        <v>823.95926666666674</v>
      </c>
      <c r="Q79" s="80">
        <f t="shared" ref="Q79:Z79" si="234">+SUM(C79)+SUM(B80:B90)</f>
        <v>932.87149999999997</v>
      </c>
      <c r="R79" s="80">
        <f t="shared" si="234"/>
        <v>893.31579999999997</v>
      </c>
      <c r="S79" s="80">
        <f t="shared" si="234"/>
        <v>840.39490000000001</v>
      </c>
      <c r="T79" s="80">
        <f t="shared" si="234"/>
        <v>893.8569</v>
      </c>
      <c r="U79" s="80">
        <f t="shared" si="234"/>
        <v>938.60810000000004</v>
      </c>
      <c r="V79" s="80">
        <f t="shared" si="234"/>
        <v>830.15379999999993</v>
      </c>
      <c r="W79" s="80">
        <f t="shared" si="234"/>
        <v>825.4905</v>
      </c>
      <c r="X79" s="6">
        <f t="shared" si="234"/>
        <v>770.2476999999999</v>
      </c>
      <c r="Y79" s="67">
        <f t="shared" si="234"/>
        <v>767.73998899999992</v>
      </c>
      <c r="Z79" s="37">
        <f t="shared" si="234"/>
        <v>744.99109999999996</v>
      </c>
      <c r="AA79" s="78">
        <f>+Z79/Y79-1</f>
        <v>-2.9630980964832854E-2</v>
      </c>
      <c r="AB79" s="7">
        <f>+POWER(Z79/U79,0.2)-1</f>
        <v>-4.5153946710456583E-2</v>
      </c>
    </row>
    <row r="80" spans="1:30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">
        <f>+'[2]2.CONSUMO ARGENTINA POR ENVASE'!$I414/10000</f>
        <v>50.222900000000003</v>
      </c>
      <c r="K80" s="67">
        <f>+'[2]2.CONSUMO ARGENTINA POR ENVASE'!$I426/10000</f>
        <v>53.282899999999998</v>
      </c>
      <c r="L80" s="37">
        <f>+'[2]2.CONSUMO ARGENTINA POR ENVASE'!$I438/10000</f>
        <v>50.491799999999998</v>
      </c>
      <c r="M80" s="7">
        <f>+L80/K80-1</f>
        <v>-5.238265935224995E-2</v>
      </c>
      <c r="N80" s="2"/>
      <c r="O80" s="42" t="s">
        <v>11</v>
      </c>
      <c r="P80" s="80">
        <f>+'[2]2.CONSUMO ARGENTINA POR ENVASE'!I742/10000</f>
        <v>776.87799999999993</v>
      </c>
      <c r="Q80" s="80">
        <f t="shared" ref="Q80:V80" si="235">+SUM(C79:C80)+SUM(B81:B90)</f>
        <v>923.47460000000012</v>
      </c>
      <c r="R80" s="80">
        <f t="shared" si="235"/>
        <v>892.93700000000001</v>
      </c>
      <c r="S80" s="80">
        <f t="shared" si="235"/>
        <v>842.95449999999994</v>
      </c>
      <c r="T80" s="80">
        <f t="shared" si="235"/>
        <v>898.68409999999994</v>
      </c>
      <c r="U80" s="80">
        <f t="shared" si="235"/>
        <v>932.46149999999989</v>
      </c>
      <c r="V80" s="80">
        <f t="shared" si="235"/>
        <v>829.73939999999993</v>
      </c>
      <c r="W80" s="80">
        <f t="shared" ref="W80" si="236">+SUM(I79:I80)+SUM(H81:H90)</f>
        <v>817.79320000000007</v>
      </c>
      <c r="X80" s="6">
        <f t="shared" ref="X80" si="237">+SUM(J79:J80)+SUM(I81:I90)</f>
        <v>771.02509999999984</v>
      </c>
      <c r="Y80" s="67">
        <f t="shared" ref="Y80" si="238">+SUM(K79:K80)+SUM(J81:J90)</f>
        <v>770.79998899999998</v>
      </c>
      <c r="Z80" s="37">
        <f t="shared" ref="Z80" si="239">+SUM(L79:L80)+SUM(K81:K90)</f>
        <v>742.2</v>
      </c>
      <c r="AA80" s="78">
        <f>+Z80/Y80-1</f>
        <v>-3.7104293471908578E-2</v>
      </c>
      <c r="AB80" s="7">
        <f>+POWER(Z80/U80,0.2)-1</f>
        <v>-4.4615902509153704E-2</v>
      </c>
    </row>
    <row r="81" spans="1:28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">
        <f>+'[2]2.CONSUMO ARGENTINA POR ENVASE'!$I415/10000</f>
        <v>54.490099999999998</v>
      </c>
      <c r="K81" s="67">
        <f>+'[2]2.CONSUMO ARGENTINA POR ENVASE'!$I427/10000</f>
        <v>55.540799999999997</v>
      </c>
      <c r="L81" s="37">
        <f>+'[2]2.CONSUMO ARGENTINA POR ENVASE'!$I439/10000</f>
        <v>60.339100000000002</v>
      </c>
      <c r="M81" s="7">
        <f>+L81/K81-1</f>
        <v>8.6392345807046356E-2</v>
      </c>
      <c r="N81" s="2"/>
      <c r="O81" s="42" t="s">
        <v>0</v>
      </c>
      <c r="P81" s="80">
        <f>+'[2]2.CONSUMO ARGENTINA POR ENVASE'!I743/10000</f>
        <v>898.61292222222221</v>
      </c>
      <c r="Q81" s="80">
        <f t="shared" ref="Q81:W81" si="240">+SUM(C79:C81)+SUM(B82:B90)</f>
        <v>918.15149999999994</v>
      </c>
      <c r="R81" s="80">
        <f t="shared" si="240"/>
        <v>891.11159999999995</v>
      </c>
      <c r="S81" s="80">
        <f t="shared" si="240"/>
        <v>841.53099999999995</v>
      </c>
      <c r="T81" s="80">
        <f t="shared" si="240"/>
        <v>895.24649999999997</v>
      </c>
      <c r="U81" s="80">
        <f t="shared" si="240"/>
        <v>925.15620000000001</v>
      </c>
      <c r="V81" s="80">
        <f t="shared" si="240"/>
        <v>845.11109999999996</v>
      </c>
      <c r="W81" s="80">
        <f t="shared" si="240"/>
        <v>803.11280000000011</v>
      </c>
      <c r="X81" s="6">
        <f t="shared" ref="X81" si="241">+SUM(J79:J81)+SUM(I82:I90)</f>
        <v>768.28829999999994</v>
      </c>
      <c r="Y81" s="67">
        <f t="shared" ref="Y81" si="242">+SUM(K79:K81)+SUM(J82:J90)</f>
        <v>771.85068899999999</v>
      </c>
      <c r="Z81" s="37">
        <f t="shared" ref="Z81" si="243">+SUM(L79:L81)+SUM(K82:K90)</f>
        <v>746.99829999999997</v>
      </c>
      <c r="AA81" s="78">
        <f>+Z81/Y81-1</f>
        <v>-3.2198441167680336E-2</v>
      </c>
      <c r="AB81" s="7">
        <f>+POWER(Z81/U81,0.2)-1</f>
        <v>-4.1877784686706887E-2</v>
      </c>
    </row>
    <row r="82" spans="1:28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">
        <f>+'[2]2.CONSUMO ARGENTINA POR ENVASE'!$I416/10000</f>
        <v>54.186199999999999</v>
      </c>
      <c r="K82" s="67">
        <f>+'[2]2.CONSUMO ARGENTINA POR ENVASE'!$I428/10000</f>
        <v>58.4756</v>
      </c>
      <c r="L82" s="37">
        <f>+'[2]2.CONSUMO ARGENTINA POR ENVASE'!$I440/10000</f>
        <v>58.165100000000002</v>
      </c>
      <c r="M82" s="7">
        <f>+L82/K82-1</f>
        <v>-5.3099070381491531E-3</v>
      </c>
      <c r="N82" s="2"/>
      <c r="O82" s="42" t="s">
        <v>1</v>
      </c>
      <c r="P82" s="80">
        <f>+'[2]2.CONSUMO ARGENTINA POR ENVASE'!I744/10000</f>
        <v>933.86080000000004</v>
      </c>
      <c r="Q82" s="80">
        <f t="shared" ref="Q82:W82" si="244">+SUM(C79:C82)+SUM(B83:B90)</f>
        <v>904.81209999999987</v>
      </c>
      <c r="R82" s="80">
        <f t="shared" si="244"/>
        <v>889.66149999999993</v>
      </c>
      <c r="S82" s="80">
        <f t="shared" si="244"/>
        <v>841.82469999999989</v>
      </c>
      <c r="T82" s="80">
        <f t="shared" si="244"/>
        <v>896.96340000000009</v>
      </c>
      <c r="U82" s="80">
        <f t="shared" si="244"/>
        <v>920.71730000000002</v>
      </c>
      <c r="V82" s="80">
        <f t="shared" si="244"/>
        <v>846.21069999999997</v>
      </c>
      <c r="W82" s="80">
        <f t="shared" si="244"/>
        <v>799.32870000000014</v>
      </c>
      <c r="X82" s="6">
        <f t="shared" ref="X82" si="245">+SUM(J79:J82)+SUM(I83:I90)</f>
        <v>761.73969999999986</v>
      </c>
      <c r="Y82" s="67">
        <f t="shared" ref="Y82" si="246">+SUM(K79:K82)+SUM(J83:J90)</f>
        <v>776.14008899999999</v>
      </c>
      <c r="Z82" s="37">
        <f t="shared" ref="Z82" si="247">+SUM(L79:L82)+SUM(K83:K90)</f>
        <v>746.68780000000004</v>
      </c>
      <c r="AA82" s="78">
        <f>+Z82/Y82-1</f>
        <v>-3.7947130186184674E-2</v>
      </c>
      <c r="AB82" s="7">
        <f>+POWER(Z82/U82,0.2)-1</f>
        <v>-4.1035455554506717E-2</v>
      </c>
    </row>
    <row r="83" spans="1:28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">
        <f>+'[2]2.CONSUMO ARGENTINA POR ENVASE'!$I417/10000</f>
        <v>66.958799999999997</v>
      </c>
      <c r="K83" s="67">
        <f>+'[2]2.CONSUMO ARGENTINA POR ENVASE'!$I429/10000</f>
        <v>60.129600000000003</v>
      </c>
      <c r="L83" s="37"/>
      <c r="M83" s="7"/>
      <c r="N83" s="2"/>
      <c r="O83" s="42" t="s">
        <v>2</v>
      </c>
      <c r="P83" s="80">
        <f>+'[2]2.CONSUMO ARGENTINA POR ENVASE'!I745/10000</f>
        <v>938.92403333333334</v>
      </c>
      <c r="Q83" s="80">
        <f t="shared" ref="Q83:X83" si="248">+SUM(C79:C83)+SUM(B84:B90)</f>
        <v>909.51599999999985</v>
      </c>
      <c r="R83" s="80">
        <f t="shared" si="248"/>
        <v>883.15359999999998</v>
      </c>
      <c r="S83" s="80">
        <f t="shared" si="248"/>
        <v>848.56669999999997</v>
      </c>
      <c r="T83" s="80">
        <f t="shared" si="248"/>
        <v>894.92180000000008</v>
      </c>
      <c r="U83" s="80">
        <f t="shared" si="248"/>
        <v>900.47329999999999</v>
      </c>
      <c r="V83" s="80">
        <f t="shared" si="248"/>
        <v>851.22109999999998</v>
      </c>
      <c r="W83" s="80">
        <f t="shared" si="248"/>
        <v>796.83029999999997</v>
      </c>
      <c r="X83" s="6">
        <f t="shared" si="248"/>
        <v>765.81309999999996</v>
      </c>
      <c r="Y83" s="67">
        <f t="shared" ref="Y83" si="249">+SUM(K79:K83)+SUM(J84:J90)</f>
        <v>769.31088899999997</v>
      </c>
      <c r="Z83" s="37"/>
      <c r="AA83" s="78"/>
      <c r="AB83" s="7"/>
    </row>
    <row r="84" spans="1:28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">
        <f>+'[2]2.CONSUMO ARGENTINA POR ENVASE'!$I418/10000</f>
        <v>58.450600000000001</v>
      </c>
      <c r="K84" s="67">
        <f>+'[2]2.CONSUMO ARGENTINA POR ENVASE'!$I430/10000</f>
        <v>57.843000000000004</v>
      </c>
      <c r="L84" s="37"/>
      <c r="M84" s="7"/>
      <c r="N84" s="2"/>
      <c r="O84" s="42" t="s">
        <v>3</v>
      </c>
      <c r="P84" s="80">
        <f>+'[2]2.CONSUMO ARGENTINA POR ENVASE'!I746/10000</f>
        <v>1068.6817333333333</v>
      </c>
      <c r="Q84" s="80">
        <f t="shared" ref="Q84:W84" si="250">+SUM(C79:C84)+SUM(B85:B90)</f>
        <v>919.3119999999999</v>
      </c>
      <c r="R84" s="80">
        <f t="shared" si="250"/>
        <v>876.09320000000002</v>
      </c>
      <c r="S84" s="80">
        <f t="shared" si="250"/>
        <v>843.61899999999991</v>
      </c>
      <c r="T84" s="80">
        <f t="shared" si="250"/>
        <v>913.60750000000007</v>
      </c>
      <c r="U84" s="80">
        <f t="shared" si="250"/>
        <v>890.14640000000009</v>
      </c>
      <c r="V84" s="80">
        <f t="shared" si="250"/>
        <v>840.57370000000003</v>
      </c>
      <c r="W84" s="80">
        <f t="shared" si="250"/>
        <v>790.28679999999997</v>
      </c>
      <c r="X84" s="6">
        <f t="shared" ref="X84" si="251">+SUM(J79:J84)+SUM(I85:I90)</f>
        <v>760.1934</v>
      </c>
      <c r="Y84" s="67">
        <f t="shared" ref="Y84" si="252">+SUM(K79:K84)+SUM(J85:J90)</f>
        <v>768.70328900000004</v>
      </c>
      <c r="Z84" s="37"/>
      <c r="AA84" s="78"/>
      <c r="AB84" s="7"/>
    </row>
    <row r="85" spans="1:28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">
        <f>+'[2]2.CONSUMO ARGENTINA POR ENVASE'!$I419/10000</f>
        <v>75.423299999999998</v>
      </c>
      <c r="K85" s="67">
        <f>+'[2]2.CONSUMO ARGENTINA POR ENVASE'!$I431/10000</f>
        <v>65.867699999999999</v>
      </c>
      <c r="L85" s="37"/>
      <c r="M85" s="7"/>
      <c r="N85" s="2"/>
      <c r="O85" s="42" t="s">
        <v>4</v>
      </c>
      <c r="P85" s="80">
        <f>+'[2]2.CONSUMO ARGENTINA POR ENVASE'!I747/10000</f>
        <v>1035.3987444444444</v>
      </c>
      <c r="Q85" s="80">
        <f t="shared" ref="Q85:W85" si="253">+SUM(C79:C85)+SUM(B86:B90)</f>
        <v>921.2346</v>
      </c>
      <c r="R85" s="80">
        <f t="shared" si="253"/>
        <v>871.11079999999993</v>
      </c>
      <c r="S85" s="80">
        <f t="shared" si="253"/>
        <v>847.25559999999996</v>
      </c>
      <c r="T85" s="80">
        <f t="shared" si="253"/>
        <v>931.34730000000002</v>
      </c>
      <c r="U85" s="80">
        <f t="shared" si="253"/>
        <v>870.0077</v>
      </c>
      <c r="V85" s="80">
        <f t="shared" si="253"/>
        <v>841.24529999999993</v>
      </c>
      <c r="W85" s="80">
        <f t="shared" si="253"/>
        <v>781.96199999999999</v>
      </c>
      <c r="X85" s="6">
        <f t="shared" ref="X85" si="254">+SUM(J79:J85)+SUM(I86:I90)</f>
        <v>765.16120000000001</v>
      </c>
      <c r="Y85" s="67">
        <f t="shared" ref="Y85" si="255">+SUM(K79:K85)+SUM(J86:J90)</f>
        <v>759.14768900000013</v>
      </c>
      <c r="Z85" s="37"/>
      <c r="AA85" s="78"/>
      <c r="AB85" s="7"/>
    </row>
    <row r="86" spans="1:28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">
        <f>+'[2]2.CONSUMO ARGENTINA POR ENVASE'!$I420/10000</f>
        <v>81.556600000000003</v>
      </c>
      <c r="K86" s="67">
        <f>+'[2]2.CONSUMO ARGENTINA POR ENVASE'!$I432/10000</f>
        <v>67.826499999999996</v>
      </c>
      <c r="L86" s="37"/>
      <c r="M86" s="7"/>
      <c r="N86" s="2"/>
      <c r="O86" s="42" t="s">
        <v>5</v>
      </c>
      <c r="P86" s="80">
        <f>+'[2]2.CONSUMO ARGENTINA POR ENVASE'!I748/10000</f>
        <v>951.83604444444438</v>
      </c>
      <c r="Q86" s="80">
        <f t="shared" ref="Q86:W86" si="256">+SUM(C79:C86)+SUM(B87:B90)</f>
        <v>914.32950000000005</v>
      </c>
      <c r="R86" s="80">
        <f t="shared" si="256"/>
        <v>866.58549999999991</v>
      </c>
      <c r="S86" s="80">
        <f t="shared" si="256"/>
        <v>852.86860000000001</v>
      </c>
      <c r="T86" s="80">
        <f t="shared" si="256"/>
        <v>932.54430000000002</v>
      </c>
      <c r="U86" s="80">
        <f t="shared" si="256"/>
        <v>863.71550000000002</v>
      </c>
      <c r="V86" s="80">
        <f t="shared" si="256"/>
        <v>846.02089999999998</v>
      </c>
      <c r="W86" s="80">
        <f t="shared" si="256"/>
        <v>775.07169999999996</v>
      </c>
      <c r="X86" s="6">
        <f t="shared" ref="X86" si="257">+SUM(J79:J86)+SUM(I87:I90)</f>
        <v>769.45119999999997</v>
      </c>
      <c r="Y86" s="67">
        <f t="shared" ref="Y86" si="258">+SUM(K79:K86)+SUM(J87:J90)</f>
        <v>745.41758900000002</v>
      </c>
      <c r="Z86" s="37"/>
      <c r="AA86" s="78"/>
      <c r="AB86" s="7"/>
    </row>
    <row r="87" spans="1:28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">
        <f>+'[2]2.CONSUMO ARGENTINA POR ENVASE'!$I421/10000</f>
        <v>70.718000000000004</v>
      </c>
      <c r="K87" s="67">
        <f>+'[2]2.CONSUMO ARGENTINA POR ENVASE'!$I433/10000</f>
        <v>73.923199999999994</v>
      </c>
      <c r="L87" s="37"/>
      <c r="M87" s="7"/>
      <c r="N87" s="2"/>
      <c r="O87" s="42" t="s">
        <v>6</v>
      </c>
      <c r="P87" s="80">
        <f>+'[2]2.CONSUMO ARGENTINA POR ENVASE'!I749/10000</f>
        <v>1003.872711111111</v>
      </c>
      <c r="Q87" s="80">
        <f t="shared" ref="Q87:W87" si="259">+SUM(C79:C87)+SUM(B88:B90)</f>
        <v>907.47389999999996</v>
      </c>
      <c r="R87" s="80">
        <f t="shared" si="259"/>
        <v>855.03329999999994</v>
      </c>
      <c r="S87" s="80">
        <f t="shared" si="259"/>
        <v>859.33539999999994</v>
      </c>
      <c r="T87" s="80">
        <f t="shared" si="259"/>
        <v>940.55520000000001</v>
      </c>
      <c r="U87" s="80">
        <f t="shared" si="259"/>
        <v>850.10829999999999</v>
      </c>
      <c r="V87" s="80">
        <f t="shared" si="259"/>
        <v>850.27520000000004</v>
      </c>
      <c r="W87" s="80">
        <f t="shared" si="259"/>
        <v>768.65459999999996</v>
      </c>
      <c r="X87" s="6">
        <f t="shared" ref="X87" si="260">+SUM(J79:J87)+SUM(I88:I90)</f>
        <v>768.90030000000002</v>
      </c>
      <c r="Y87" s="67">
        <f t="shared" ref="Y87" si="261">+SUM(K79:K87)+SUM(J88:J90)</f>
        <v>748.62278900000001</v>
      </c>
      <c r="Z87" s="37"/>
      <c r="AA87" s="78"/>
      <c r="AB87" s="7"/>
    </row>
    <row r="88" spans="1:28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">
        <f>+'[2]2.CONSUMO ARGENTINA POR ENVASE'!$I422/10000</f>
        <v>69.681689000000006</v>
      </c>
      <c r="K88" s="67">
        <f>+'[2]2.CONSUMO ARGENTINA POR ENVASE'!$I434/10000</f>
        <v>69.236999999999995</v>
      </c>
      <c r="L88" s="37"/>
      <c r="M88" s="7"/>
      <c r="N88" s="2"/>
      <c r="O88" s="42" t="s">
        <v>7</v>
      </c>
      <c r="P88" s="80">
        <f>+'[2]2.CONSUMO ARGENTINA POR ENVASE'!I750/10000</f>
        <v>1053.4286222222222</v>
      </c>
      <c r="Q88" s="80">
        <f t="shared" ref="Q88:W88" si="262">+SUM(C79:C88)+SUM(B89:B90)</f>
        <v>902.39879999999994</v>
      </c>
      <c r="R88" s="80">
        <f t="shared" si="262"/>
        <v>847.17489999999998</v>
      </c>
      <c r="S88" s="80">
        <f t="shared" si="262"/>
        <v>871.19799999999987</v>
      </c>
      <c r="T88" s="80">
        <f t="shared" si="262"/>
        <v>942.16830000000004</v>
      </c>
      <c r="U88" s="80">
        <f t="shared" si="262"/>
        <v>835.22040000000004</v>
      </c>
      <c r="V88" s="80">
        <f t="shared" si="262"/>
        <v>857.32049999999992</v>
      </c>
      <c r="W88" s="80">
        <f t="shared" si="262"/>
        <v>769.60519999999997</v>
      </c>
      <c r="X88" s="6">
        <f t="shared" ref="X88" si="263">+SUM(J79:J88)+SUM(I89:I90)</f>
        <v>761.79738899999995</v>
      </c>
      <c r="Y88" s="67">
        <f t="shared" ref="Y88" si="264">+SUM(K79:K88)+SUM(J89:J90)</f>
        <v>748.17809999999997</v>
      </c>
      <c r="Z88" s="37"/>
      <c r="AA88" s="78"/>
      <c r="AB88" s="7"/>
    </row>
    <row r="89" spans="1:28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">
        <f>+'[2]2.CONSUMO ARGENTINA POR ENVASE'!$I423/10000</f>
        <v>71.828000000000003</v>
      </c>
      <c r="K89" s="67">
        <f>+'[2]2.CONSUMO ARGENTINA POR ENVASE'!$I435/10000</f>
        <v>62.866100000000003</v>
      </c>
      <c r="L89" s="37"/>
      <c r="M89" s="7"/>
      <c r="N89" s="2"/>
      <c r="O89" s="42" t="s">
        <v>8</v>
      </c>
      <c r="P89" s="80">
        <f>+'[2]2.CONSUMO ARGENTINA POR ENVASE'!I751/10000</f>
        <v>985.8077777777778</v>
      </c>
      <c r="Q89" s="80">
        <f t="shared" ref="Q89:W89" si="265">+SUM(C79:C89)+SUM(B90)</f>
        <v>900.3282999999999</v>
      </c>
      <c r="R89" s="80">
        <f t="shared" si="265"/>
        <v>837.57490000000007</v>
      </c>
      <c r="S89" s="80">
        <f t="shared" si="265"/>
        <v>880.46949999999993</v>
      </c>
      <c r="T89" s="80">
        <f t="shared" si="265"/>
        <v>940.7555000000001</v>
      </c>
      <c r="U89" s="80">
        <f t="shared" si="265"/>
        <v>838.62630000000001</v>
      </c>
      <c r="V89" s="80">
        <f t="shared" si="265"/>
        <v>844.93839999999989</v>
      </c>
      <c r="W89" s="80">
        <f t="shared" si="265"/>
        <v>772.38119999999992</v>
      </c>
      <c r="X89" s="6">
        <f t="shared" ref="X89" si="266">+SUM(J79:J89)+SUM(I90)</f>
        <v>763.86518899999987</v>
      </c>
      <c r="Y89" s="67">
        <f t="shared" ref="Y89" si="267">+SUM(K79:K89)+SUM(J90)</f>
        <v>739.21619999999996</v>
      </c>
      <c r="Z89" s="37"/>
      <c r="AA89" s="78"/>
      <c r="AB89" s="7"/>
    </row>
    <row r="90" spans="1:28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">
        <f>+'[2]2.CONSUMO ARGENTINA POR ENVASE'!$I424/10000</f>
        <v>58.9818</v>
      </c>
      <c r="K90" s="67">
        <f>+'[2]2.CONSUMO ARGENTINA POR ENVASE'!$I436/10000</f>
        <v>64.410399999999996</v>
      </c>
      <c r="L90" s="37"/>
      <c r="M90" s="7"/>
      <c r="N90" s="2"/>
      <c r="O90" s="42" t="s">
        <v>9</v>
      </c>
      <c r="P90" s="80">
        <f>+'[2]2.CONSUMO ARGENTINA POR ENVASE'!I752/10000</f>
        <v>938.79756666666663</v>
      </c>
      <c r="Q90" s="80">
        <f t="shared" ref="Q90:W90" si="268">+SUM(C79:C90)</f>
        <v>892.50299999999993</v>
      </c>
      <c r="R90" s="80">
        <f t="shared" si="268"/>
        <v>839.60210000000006</v>
      </c>
      <c r="S90" s="80">
        <f t="shared" si="268"/>
        <v>885.25929999999994</v>
      </c>
      <c r="T90" s="80">
        <f t="shared" si="268"/>
        <v>942.96580000000006</v>
      </c>
      <c r="U90" s="80">
        <f t="shared" si="268"/>
        <v>838.09540000000004</v>
      </c>
      <c r="V90" s="80">
        <f t="shared" si="268"/>
        <v>827.60979999999995</v>
      </c>
      <c r="W90" s="80">
        <f t="shared" si="268"/>
        <v>775.26019999999983</v>
      </c>
      <c r="X90" s="6">
        <f t="shared" ref="X90" si="269">+SUM(J79:J90)</f>
        <v>762.63258899999994</v>
      </c>
      <c r="Y90" s="67">
        <f t="shared" ref="Y90" si="270">+SUM(K79:K90)</f>
        <v>744.64479999999992</v>
      </c>
      <c r="Z90" s="37"/>
      <c r="AA90" s="78"/>
      <c r="AB90" s="7"/>
    </row>
    <row r="91" spans="1:28" ht="25.5" x14ac:dyDescent="0.25">
      <c r="A91" s="53" t="s">
        <v>13</v>
      </c>
      <c r="B91" s="194">
        <f>SUM(B79:B90)</f>
        <v>941.63799999999992</v>
      </c>
      <c r="C91" s="54">
        <f t="shared" ref="C91:H91" si="271">SUM(C79:C90)</f>
        <v>892.50299999999993</v>
      </c>
      <c r="D91" s="54">
        <f t="shared" si="271"/>
        <v>839.60210000000006</v>
      </c>
      <c r="E91" s="54">
        <f t="shared" si="271"/>
        <v>885.25929999999994</v>
      </c>
      <c r="F91" s="54">
        <f t="shared" si="271"/>
        <v>942.96580000000006</v>
      </c>
      <c r="G91" s="54">
        <f t="shared" si="271"/>
        <v>838.09540000000004</v>
      </c>
      <c r="H91" s="54">
        <f t="shared" si="271"/>
        <v>827.60979999999995</v>
      </c>
      <c r="I91" s="54">
        <f t="shared" ref="I91:J91" si="272">SUM(I79:I90)</f>
        <v>775.26019999999983</v>
      </c>
      <c r="J91" s="54">
        <f t="shared" si="272"/>
        <v>762.63258899999994</v>
      </c>
      <c r="K91" s="186">
        <f t="shared" ref="K91" si="273">SUM(K79:K90)</f>
        <v>744.64479999999992</v>
      </c>
      <c r="L91" s="186"/>
      <c r="M91" s="165"/>
      <c r="N91" s="3"/>
      <c r="O91" s="43" t="s">
        <v>14</v>
      </c>
      <c r="P91" s="157">
        <f>+AVERAGE(P79:P90)</f>
        <v>950.83818518518513</v>
      </c>
      <c r="Q91" s="157">
        <f>+AVERAGE(Q79:Q90)</f>
        <v>912.20048333333318</v>
      </c>
      <c r="R91" s="157">
        <f t="shared" ref="R91:V91" si="274">+AVERAGE(R79:R90)</f>
        <v>870.27951666666661</v>
      </c>
      <c r="S91" s="157">
        <f t="shared" si="274"/>
        <v>854.60643333333326</v>
      </c>
      <c r="T91" s="157">
        <f t="shared" si="274"/>
        <v>918.63471666666658</v>
      </c>
      <c r="U91" s="157">
        <f t="shared" si="274"/>
        <v>883.61136666666664</v>
      </c>
      <c r="V91" s="226">
        <f t="shared" si="274"/>
        <v>842.53499166666654</v>
      </c>
      <c r="W91" s="226">
        <f t="shared" ref="W91:X91" si="275">+AVERAGE(W79:W90)</f>
        <v>789.6481</v>
      </c>
      <c r="X91" s="226">
        <f t="shared" si="275"/>
        <v>765.75959724999996</v>
      </c>
      <c r="Y91" s="220">
        <f t="shared" ref="Y91:Z91" si="276">+AVERAGE(Y79:Y90)</f>
        <v>759.14767508333341</v>
      </c>
      <c r="Z91" s="220">
        <f t="shared" si="276"/>
        <v>745.21930000000009</v>
      </c>
      <c r="AA91" s="79"/>
      <c r="AB91" s="75"/>
    </row>
    <row r="92" spans="1:28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77">+D91/C91-1</f>
        <v>-5.9272517851480466E-2</v>
      </c>
      <c r="E92" s="62">
        <f t="shared" si="277"/>
        <v>5.4379568607558104E-2</v>
      </c>
      <c r="F92" s="62">
        <f t="shared" si="277"/>
        <v>6.5185985620258569E-2</v>
      </c>
      <c r="G92" s="62">
        <f t="shared" ref="G92" si="278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62">
        <f>+J91/I91-1</f>
        <v>-1.6288222973396382E-2</v>
      </c>
      <c r="K92" s="190">
        <f>+K91/J91-1</f>
        <v>-2.3586441570227712E-2</v>
      </c>
      <c r="L92" s="190"/>
      <c r="M92" s="63"/>
      <c r="N92" s="2"/>
      <c r="O92" s="45" t="s">
        <v>12</v>
      </c>
      <c r="P92" s="49"/>
      <c r="Q92" s="50">
        <f>+Q91/P91-1</f>
        <v>-4.0635412474864907E-2</v>
      </c>
      <c r="R92" s="50">
        <f t="shared" ref="R92:Z92" si="279">+R91/Q91-1</f>
        <v>-4.5955869825326512E-2</v>
      </c>
      <c r="S92" s="50">
        <f t="shared" si="279"/>
        <v>-1.800925223813632E-2</v>
      </c>
      <c r="T92" s="50">
        <f t="shared" si="279"/>
        <v>7.4921368288318968E-2</v>
      </c>
      <c r="U92" s="50">
        <f t="shared" si="279"/>
        <v>-3.8125436982269445E-2</v>
      </c>
      <c r="V92" s="62">
        <f t="shared" si="279"/>
        <v>-4.6486924624970061E-2</v>
      </c>
      <c r="W92" s="62">
        <f t="shared" si="279"/>
        <v>-6.2771151572052819E-2</v>
      </c>
      <c r="X92" s="62">
        <f t="shared" si="279"/>
        <v>-3.0252086657335142E-2</v>
      </c>
      <c r="Y92" s="190">
        <f t="shared" si="279"/>
        <v>-8.6344620301349595E-3</v>
      </c>
      <c r="Z92" s="190">
        <f t="shared" si="279"/>
        <v>-1.8347385548937334E-2</v>
      </c>
      <c r="AA92" s="73"/>
      <c r="AB92" s="52"/>
    </row>
  </sheetData>
  <mergeCells count="13">
    <mergeCell ref="A77:M77"/>
    <mergeCell ref="O77:AB77"/>
    <mergeCell ref="A23:M23"/>
    <mergeCell ref="O23:AB23"/>
    <mergeCell ref="A41:M41"/>
    <mergeCell ref="O41:AB41"/>
    <mergeCell ref="A59:M59"/>
    <mergeCell ref="O59:AB59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64"/>
  <sheetViews>
    <sheetView workbookViewId="0">
      <selection activeCell="Z154" sqref="Z154:AB154"/>
    </sheetView>
  </sheetViews>
  <sheetFormatPr baseColWidth="10" defaultRowHeight="15" x14ac:dyDescent="0.25"/>
  <cols>
    <col min="1" max="1" width="11.7109375" style="1" customWidth="1"/>
    <col min="2" max="12" width="6" style="1" customWidth="1"/>
    <col min="13" max="13" width="8.140625" style="1" customWidth="1"/>
    <col min="14" max="14" width="5" style="1" customWidth="1"/>
    <col min="15" max="15" width="10.5703125" style="1" customWidth="1"/>
    <col min="16" max="26" width="7.42578125" style="1" customWidth="1"/>
    <col min="27" max="28" width="8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D1" s="177" t="s">
        <v>206</v>
      </c>
    </row>
    <row r="2" spans="1:30" ht="15.75" x14ac:dyDescent="0.25">
      <c r="A2" s="272" t="s">
        <v>22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</row>
    <row r="3" spans="1:30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6" t="s">
        <v>243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8"/>
      <c r="N5" s="2"/>
      <c r="O5" s="276" t="s">
        <v>244</v>
      </c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8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237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">
        <f>+'[3]1.CONSUMO ARGENTINA POR TIPO '!$B413/10000</f>
        <v>12.106</v>
      </c>
      <c r="K7" s="67">
        <f>+'[4]CONSUMO EN ARGENTINA POR COLOR'!$B425/10000</f>
        <v>9.8119999999999994</v>
      </c>
      <c r="L7" s="37">
        <f>+'[4]CONSUMO EN ARGENTINA POR COLOR'!$B437/10000</f>
        <v>10.393700000000001</v>
      </c>
      <c r="M7" s="7">
        <f>+L7/K7-1</f>
        <v>5.9284549531186448E-2</v>
      </c>
      <c r="N7" s="2"/>
      <c r="O7" s="42" t="s">
        <v>10</v>
      </c>
      <c r="P7" s="193">
        <f>+'[2]CONSUMO EN ARGENTINA POR COLOR'!F1155*9</f>
        <v>170.55684299999999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222.34469999999999</v>
      </c>
      <c r="Z7" s="37">
        <f t="shared" si="2"/>
        <v>122.9683</v>
      </c>
      <c r="AA7" s="78">
        <f>+Z7/Y7-1</f>
        <v>-0.44694746490471771</v>
      </c>
      <c r="AB7" s="7">
        <f>+POWER(Z7/U7,0.2)-1</f>
        <v>-0.13624708079442882</v>
      </c>
    </row>
    <row r="8" spans="1:30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">
        <f>+'[3]1.CONSUMO ARGENTINA POR TIPO '!$B414/10000</f>
        <v>13.9351</v>
      </c>
      <c r="K8" s="67">
        <f>+'[4]CONSUMO EN ARGENTINA POR COLOR'!$B426/10000</f>
        <v>11.522600000000001</v>
      </c>
      <c r="L8" s="37">
        <f>+'[4]CONSUMO EN ARGENTINA POR COLOR'!$B438/10000</f>
        <v>8.6687999999999992</v>
      </c>
      <c r="M8" s="7">
        <f>+L8/K8-1</f>
        <v>-0.24766979674726197</v>
      </c>
      <c r="N8" s="2"/>
      <c r="O8" s="42" t="s">
        <v>11</v>
      </c>
      <c r="P8" s="193">
        <f>+'[2]CONSUMO EN ARGENTINA POR COLOR'!F1156*9</f>
        <v>171.82293099999998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219.93219999999999</v>
      </c>
      <c r="Z8" s="37">
        <f t="shared" si="3"/>
        <v>120.11450000000001</v>
      </c>
      <c r="AA8" s="78">
        <f>+Z8/Y8-1</f>
        <v>-0.45385668856129291</v>
      </c>
      <c r="AB8" s="7">
        <f>+POWER(Z8/U8,0.2)-1</f>
        <v>-0.14248770341553518</v>
      </c>
    </row>
    <row r="9" spans="1:30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">
        <f>+'[3]1.CONSUMO ARGENTINA POR TIPO '!$B415/10000</f>
        <v>14.7003</v>
      </c>
      <c r="K9" s="67">
        <f>+'[4]CONSUMO EN ARGENTINA POR COLOR'!$B427/10000</f>
        <v>9.7538999999999998</v>
      </c>
      <c r="L9" s="37">
        <f>+'[4]CONSUMO EN ARGENTINA POR COLOR'!$B439/10000</f>
        <v>9.0779999999999994</v>
      </c>
      <c r="M9" s="7">
        <f>+L9/K9-1</f>
        <v>-6.9295358779565164E-2</v>
      </c>
      <c r="N9" s="2"/>
      <c r="O9" s="42" t="s">
        <v>0</v>
      </c>
      <c r="P9" s="193">
        <f>+'[2]CONSUMO EN ARGENTINA POR COLOR'!F1157*9</f>
        <v>173.55018400000003</v>
      </c>
      <c r="Q9" s="6">
        <f t="shared" ref="Q9:Z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214.98580000000001</v>
      </c>
      <c r="Z9" s="67">
        <f t="shared" si="4"/>
        <v>119.43860000000001</v>
      </c>
      <c r="AA9" s="78">
        <f>+Z9/Y9-1</f>
        <v>-0.44443493477243612</v>
      </c>
      <c r="AB9" s="7">
        <f>+POWER(Z9/U9,0.2)-1</f>
        <v>-0.144708507643865</v>
      </c>
    </row>
    <row r="10" spans="1:30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">
        <f>+'[3]1.CONSUMO ARGENTINA POR TIPO '!$B416/10000</f>
        <v>18.002500000000001</v>
      </c>
      <c r="K10" s="67">
        <f>+'[4]CONSUMO EN ARGENTINA POR COLOR'!$B428/10000</f>
        <v>10.4482</v>
      </c>
      <c r="L10" s="37">
        <f>+'[4]CONSUMO EN ARGENTINA POR COLOR'!$B440/10000</f>
        <v>11.956300000000001</v>
      </c>
      <c r="M10" s="7">
        <f>+L10/K10-1</f>
        <v>0.14434065197833124</v>
      </c>
      <c r="N10" s="2"/>
      <c r="O10" s="42" t="s">
        <v>1</v>
      </c>
      <c r="P10" s="193">
        <f>+'[2]CONSUMO EN ARGENTINA POR COLOR'!F1158*9</f>
        <v>173.670582</v>
      </c>
      <c r="Q10" s="6">
        <f t="shared" ref="Q10:Z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207.4315</v>
      </c>
      <c r="Z10" s="37">
        <f t="shared" si="5"/>
        <v>120.94670000000001</v>
      </c>
      <c r="AA10" s="78">
        <f>+Z10/Y10-1</f>
        <v>-0.41693185461224547</v>
      </c>
      <c r="AB10" s="7">
        <f>+POWER(Z10/U10,0.2)-1</f>
        <v>-0.14481176349936109</v>
      </c>
    </row>
    <row r="11" spans="1:30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">
        <f>+'[3]1.CONSUMO ARGENTINA POR TIPO '!$B417/10000</f>
        <v>26.363499999999998</v>
      </c>
      <c r="K11" s="67">
        <f>+'[4]CONSUMO EN ARGENTINA POR COLOR'!$B429/10000</f>
        <v>8.0772999999999993</v>
      </c>
      <c r="L11" s="37"/>
      <c r="M11" s="7"/>
      <c r="N11" s="2"/>
      <c r="O11" s="42" t="s">
        <v>2</v>
      </c>
      <c r="P11" s="193">
        <f>+'[2]CONSUMO EN ARGENTINA POR COLOR'!F1159*9</f>
        <v>174.94259400000001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189.14530000000002</v>
      </c>
      <c r="Z11" s="37"/>
      <c r="AA11" s="78"/>
      <c r="AB11" s="7"/>
    </row>
    <row r="12" spans="1:30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">
        <f>+'[3]1.CONSUMO ARGENTINA POR TIPO '!$B418/10000</f>
        <v>15.9239</v>
      </c>
      <c r="K12" s="67">
        <f>+'[4]CONSUMO EN ARGENTINA POR COLOR'!$B430/10000</f>
        <v>10.235900000000001</v>
      </c>
      <c r="L12" s="37"/>
      <c r="M12" s="7"/>
      <c r="N12" s="2"/>
      <c r="O12" s="42" t="s">
        <v>3</v>
      </c>
      <c r="P12" s="193">
        <f>+'[2]CONSUMO EN ARGENTINA POR COLOR'!F1160*9</f>
        <v>179.29362900000001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183.45730000000003</v>
      </c>
      <c r="Z12" s="37"/>
      <c r="AA12" s="78"/>
      <c r="AB12" s="7"/>
    </row>
    <row r="13" spans="1:30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">
        <f>+'[3]1.CONSUMO ARGENTINA POR TIPO '!$B419/10000</f>
        <v>22.143999999999998</v>
      </c>
      <c r="K13" s="67">
        <f>+'[4]CONSUMO EN ARGENTINA POR COLOR'!$B431/10000</f>
        <v>9.8402999999999992</v>
      </c>
      <c r="L13" s="37"/>
      <c r="M13" s="7"/>
      <c r="N13" s="2"/>
      <c r="O13" s="42" t="s">
        <v>4</v>
      </c>
      <c r="P13" s="193">
        <f>+'[2]CONSUMO EN ARGENTINA POR COLOR'!F1161*9</f>
        <v>180.23909899999998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229.92500000000001</v>
      </c>
      <c r="Y13" s="67">
        <f t="shared" si="8"/>
        <v>171.15360000000001</v>
      </c>
      <c r="Z13" s="37"/>
      <c r="AA13" s="78"/>
      <c r="AB13" s="7"/>
    </row>
    <row r="14" spans="1:30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">
        <f>+'[3]1.CONSUMO ARGENTINA POR TIPO '!$B420/10000</f>
        <v>23.221399999999999</v>
      </c>
      <c r="K14" s="67">
        <f>+'[4]CONSUMO EN ARGENTINA POR COLOR'!$B432/10000</f>
        <v>10.1943</v>
      </c>
      <c r="L14" s="37"/>
      <c r="M14" s="7"/>
      <c r="N14" s="2"/>
      <c r="O14" s="42" t="s">
        <v>5</v>
      </c>
      <c r="P14" s="193">
        <f>+'[2]CONSUMO EN ARGENTINA POR COLOR'!F1162*9</f>
        <v>180.30462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229.42579999999998</v>
      </c>
      <c r="Y14" s="67">
        <f t="shared" si="9"/>
        <v>158.12650000000002</v>
      </c>
      <c r="Z14" s="37"/>
      <c r="AA14" s="78"/>
      <c r="AB14" s="7"/>
    </row>
    <row r="15" spans="1:30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">
        <f>+'[3]1.CONSUMO ARGENTINA POR TIPO '!$B421/10000</f>
        <v>23.1845</v>
      </c>
      <c r="K15" s="67">
        <f>+'[4]CONSUMO EN ARGENTINA POR COLOR'!$B433/10000</f>
        <v>10.853899999999999</v>
      </c>
      <c r="L15" s="37"/>
      <c r="M15" s="7"/>
      <c r="N15" s="2"/>
      <c r="O15" s="42" t="s">
        <v>6</v>
      </c>
      <c r="P15" s="193">
        <f>+'[2]CONSUMO EN ARGENTINA POR COLOR'!F1163*9</f>
        <v>181.537193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230.01619999999997</v>
      </c>
      <c r="Y15" s="67">
        <f t="shared" si="10"/>
        <v>145.79589999999999</v>
      </c>
      <c r="Z15" s="37"/>
      <c r="AA15" s="78"/>
      <c r="AB15" s="7"/>
    </row>
    <row r="16" spans="1:30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">
        <f>+'[3]1.CONSUMO ARGENTINA POR TIPO '!$B422/10000</f>
        <v>19.173100000000002</v>
      </c>
      <c r="K16" s="67">
        <f>+'[4]CONSUMO EN ARGENTINA POR COLOR'!$B434/10000</f>
        <v>10.556100000000001</v>
      </c>
      <c r="L16" s="37"/>
      <c r="M16" s="7"/>
      <c r="N16" s="2"/>
      <c r="O16" s="42" t="s">
        <v>7</v>
      </c>
      <c r="P16" s="193">
        <f>+'[2]CONSUMO EN ARGENTINA POR COLOR'!F1164*9</f>
        <v>183.53897699999999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227.30599999999998</v>
      </c>
      <c r="Y16" s="67">
        <f t="shared" si="11"/>
        <v>137.1789</v>
      </c>
      <c r="Z16" s="37"/>
      <c r="AA16" s="78"/>
      <c r="AB16" s="7"/>
    </row>
    <row r="17" spans="1:28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">
        <f>+'[3]1.CONSUMO ARGENTINA POR TIPO '!$B423/10000</f>
        <v>20.6539</v>
      </c>
      <c r="K17" s="67">
        <f>+'[4]CONSUMO EN ARGENTINA POR COLOR'!$B435/10000</f>
        <v>10.9962</v>
      </c>
      <c r="L17" s="37"/>
      <c r="M17" s="7"/>
      <c r="N17" s="2"/>
      <c r="O17" s="42" t="s">
        <v>8</v>
      </c>
      <c r="P17" s="193">
        <f>+'[2]CONSUMO EN ARGENTINA POR COLOR'!F1165*9</f>
        <v>186.71245999999999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226.10059999999996</v>
      </c>
      <c r="Y17" s="67">
        <f t="shared" si="12"/>
        <v>127.52119999999999</v>
      </c>
      <c r="Z17" s="37"/>
      <c r="AA17" s="78"/>
      <c r="AB17" s="7"/>
    </row>
    <row r="18" spans="1:28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">
        <f>+'[3]1.CONSUMO ARGENTINA POR TIPO '!$B424/10000</f>
        <v>15.230499999999999</v>
      </c>
      <c r="K18" s="67">
        <f>+'[4]CONSUMO EN ARGENTINA POR COLOR'!$B436/10000</f>
        <v>10.0959</v>
      </c>
      <c r="L18" s="37"/>
      <c r="M18" s="7"/>
      <c r="N18" s="2"/>
      <c r="O18" s="42" t="s">
        <v>9</v>
      </c>
      <c r="P18" s="193">
        <f>+'[2]CONSUMO EN ARGENTINA POR COLOR'!F1166*9</f>
        <v>189.68532200000001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224.63869999999997</v>
      </c>
      <c r="Y18" s="67">
        <f t="shared" si="13"/>
        <v>122.3866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G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ref="H19:I19" si="15">SUM(H7:H18)</f>
        <v>268.05240000000003</v>
      </c>
      <c r="I19" s="54">
        <f t="shared" si="15"/>
        <v>227.12739999999997</v>
      </c>
      <c r="J19" s="54">
        <f t="shared" ref="J19:K19" si="16">SUM(J7:J18)</f>
        <v>224.63869999999997</v>
      </c>
      <c r="K19" s="186">
        <f t="shared" si="16"/>
        <v>122.3866</v>
      </c>
      <c r="L19" s="186"/>
      <c r="M19" s="56"/>
      <c r="N19" s="3"/>
      <c r="O19" s="43" t="s">
        <v>14</v>
      </c>
      <c r="P19" s="238">
        <f t="shared" ref="P19" si="17">+AVERAGE(P7:P18)</f>
        <v>178.82120283333333</v>
      </c>
      <c r="Q19" s="46">
        <f>+AVERAGE(Q7:Q18)</f>
        <v>196.03323799999998</v>
      </c>
      <c r="R19" s="46">
        <f t="shared" ref="R19:U19" si="18">+AVERAGE(R7:R18)</f>
        <v>189.0905416666667</v>
      </c>
      <c r="S19" s="46">
        <f t="shared" si="18"/>
        <v>201.54150000000001</v>
      </c>
      <c r="T19" s="46">
        <f t="shared" si="18"/>
        <v>231.48541666666665</v>
      </c>
      <c r="U19" s="46">
        <f t="shared" si="18"/>
        <v>257.76966666666664</v>
      </c>
      <c r="V19" s="226">
        <f t="shared" ref="V19:W19" si="19">+AVERAGE(V7:V18)</f>
        <v>261.02770833333335</v>
      </c>
      <c r="W19" s="226">
        <f t="shared" si="19"/>
        <v>243.53006666666667</v>
      </c>
      <c r="X19" s="226">
        <f t="shared" ref="X19:Y19" si="20">+AVERAGE(X7:X18)</f>
        <v>226.75897499999996</v>
      </c>
      <c r="Y19" s="220">
        <f t="shared" si="20"/>
        <v>174.95495833333337</v>
      </c>
      <c r="Z19" s="197">
        <f t="shared" ref="Z19" si="21">+AVERAGE(Z7:Z18)</f>
        <v>120.86702500000001</v>
      </c>
      <c r="AA19" s="79">
        <f>+Y19/X19-1</f>
        <v>-0.22845409610211287</v>
      </c>
      <c r="AB19" s="75">
        <f>+POWER(Y19/T19,0.2)-1</f>
        <v>-5.4458654710853871E-2</v>
      </c>
    </row>
    <row r="20" spans="1:28" ht="25.5" x14ac:dyDescent="0.25">
      <c r="A20" s="57" t="s">
        <v>15</v>
      </c>
      <c r="B20" s="195">
        <f t="shared" ref="B20:G20" si="22">+B19/B$163</f>
        <v>0.21855000116817716</v>
      </c>
      <c r="C20" s="58">
        <f t="shared" si="22"/>
        <v>0.21366943640525579</v>
      </c>
      <c r="D20" s="58">
        <f t="shared" si="22"/>
        <v>0.2218552097475697</v>
      </c>
      <c r="E20" s="58">
        <f t="shared" si="22"/>
        <v>0.24423578492764775</v>
      </c>
      <c r="F20" s="58">
        <f t="shared" si="22"/>
        <v>0.26598419582131183</v>
      </c>
      <c r="G20" s="58">
        <f t="shared" si="22"/>
        <v>0.29878293091693375</v>
      </c>
      <c r="H20" s="58">
        <f t="shared" ref="H20:I20" si="23">+H19/H$163</f>
        <v>0.32388741650956776</v>
      </c>
      <c r="I20" s="58">
        <f t="shared" si="23"/>
        <v>0.2929692508399116</v>
      </c>
      <c r="J20" s="58">
        <f t="shared" ref="J20:K20" si="24">+J19/J$163</f>
        <v>0.29455691146710228</v>
      </c>
      <c r="K20" s="189">
        <f t="shared" si="24"/>
        <v>0.16435567669310255</v>
      </c>
      <c r="L20" s="189"/>
      <c r="M20" s="59"/>
      <c r="N20" s="3"/>
      <c r="O20" s="44" t="s">
        <v>15</v>
      </c>
      <c r="P20" s="239">
        <f t="shared" ref="P20:U20" si="25">+P19/P$163</f>
        <v>0.17600611429697696</v>
      </c>
      <c r="Q20" s="48">
        <f t="shared" si="25"/>
        <v>0.21490148446716639</v>
      </c>
      <c r="R20" s="48">
        <f t="shared" si="25"/>
        <v>0.21727564310707764</v>
      </c>
      <c r="S20" s="48">
        <f t="shared" si="25"/>
        <v>0.23582960780426299</v>
      </c>
      <c r="T20" s="48">
        <f t="shared" si="25"/>
        <v>0.25198853523262049</v>
      </c>
      <c r="U20" s="48">
        <f t="shared" si="25"/>
        <v>0.29172289582362015</v>
      </c>
      <c r="V20" s="58">
        <f t="shared" ref="V20:W20" si="26">+V19/V$163</f>
        <v>0.30981230561947293</v>
      </c>
      <c r="W20" s="58">
        <f t="shared" si="26"/>
        <v>0.30840328326841626</v>
      </c>
      <c r="X20" s="58">
        <f t="shared" ref="X20:Y20" si="27">+X19/X$163</f>
        <v>0.29612292919910899</v>
      </c>
      <c r="Y20" s="189">
        <f t="shared" si="27"/>
        <v>0.23046235149719474</v>
      </c>
      <c r="Z20" s="188">
        <f t="shared" ref="Z20" si="28">+Z19/Z$163</f>
        <v>0.16218987484623654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29">+D19/C19-1</f>
        <v>-2.3232819917574088E-2</v>
      </c>
      <c r="E21" s="62">
        <f t="shared" si="29"/>
        <v>0.16074453173107206</v>
      </c>
      <c r="F21" s="62">
        <f t="shared" si="29"/>
        <v>0.16003737072872926</v>
      </c>
      <c r="G21" s="62">
        <f t="shared" si="29"/>
        <v>-1.616337206057139E-3</v>
      </c>
      <c r="H21" s="62">
        <f t="shared" si="29"/>
        <v>7.0460040110443822E-2</v>
      </c>
      <c r="I21" s="62">
        <f t="shared" ref="I21:K21" si="30">+I19/H19-1</f>
        <v>-0.15267537242718243</v>
      </c>
      <c r="J21" s="62">
        <f t="shared" si="30"/>
        <v>-1.0957286527296994E-2</v>
      </c>
      <c r="K21" s="190">
        <f t="shared" si="30"/>
        <v>-0.45518470325905547</v>
      </c>
      <c r="L21" s="190"/>
      <c r="M21" s="63"/>
      <c r="N21" s="2"/>
      <c r="O21" s="45" t="s">
        <v>12</v>
      </c>
      <c r="P21" s="240"/>
      <c r="Q21" s="50">
        <f>+Q19/P19-1</f>
        <v>9.6252764739026997E-2</v>
      </c>
      <c r="R21" s="50">
        <f t="shared" ref="R21:Z21" si="31">+R19/Q19-1</f>
        <v>-3.5415914179478536E-2</v>
      </c>
      <c r="S21" s="50">
        <f t="shared" si="31"/>
        <v>6.5846542209827552E-2</v>
      </c>
      <c r="T21" s="50">
        <f t="shared" si="31"/>
        <v>0.14857444579238832</v>
      </c>
      <c r="U21" s="50">
        <f t="shared" si="31"/>
        <v>0.11354602971749483</v>
      </c>
      <c r="V21" s="62">
        <f t="shared" si="31"/>
        <v>1.2639352445141805E-2</v>
      </c>
      <c r="W21" s="62">
        <f t="shared" si="31"/>
        <v>-6.7033656229024241E-2</v>
      </c>
      <c r="X21" s="62">
        <f t="shared" si="31"/>
        <v>-6.8866616332932118E-2</v>
      </c>
      <c r="Y21" s="190">
        <f t="shared" si="31"/>
        <v>-0.22845409610211287</v>
      </c>
      <c r="Z21" s="187">
        <f t="shared" si="31"/>
        <v>-0.30915347497772649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6" t="s">
        <v>245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"/>
      <c r="O23" s="276" t="s">
        <v>246</v>
      </c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237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">
        <f>+'[2]CONSUMO EN ARGENTINA POR COLOR'!$E413/10000</f>
        <v>2.2999000000000001</v>
      </c>
      <c r="K25" s="67">
        <f>+'[2]CONSUMO EN ARGENTINA POR COLOR'!$E425/10000</f>
        <v>2.6431</v>
      </c>
      <c r="L25" s="37">
        <f>+'[2]CONSUMO EN ARGENTINA POR COLOR'!$E437/10000</f>
        <v>3.4878</v>
      </c>
      <c r="M25" s="7">
        <f>+L25/K25-1</f>
        <v>0.31958684877605847</v>
      </c>
      <c r="N25" s="2"/>
      <c r="O25" s="42" t="s">
        <v>10</v>
      </c>
      <c r="P25" s="193">
        <f>+'[2]CONSUMO EN ARGENTINA POR COLOR'!E1155*9</f>
        <v>29.680146999999995</v>
      </c>
      <c r="Q25" s="6">
        <f t="shared" ref="Q25:Z25" si="35">+SUM(C25)+SUM(B26:B36)</f>
        <v>31.973500000000001</v>
      </c>
      <c r="R25" s="6">
        <f t="shared" si="35"/>
        <v>28.563799999999997</v>
      </c>
      <c r="S25" s="6">
        <f t="shared" si="35"/>
        <v>32.476399999999998</v>
      </c>
      <c r="T25" s="6">
        <f t="shared" si="35"/>
        <v>35.234100000000005</v>
      </c>
      <c r="U25" s="6">
        <f t="shared" si="35"/>
        <v>39.759700000000009</v>
      </c>
      <c r="V25" s="6">
        <f t="shared" si="35"/>
        <v>37.973100000000002</v>
      </c>
      <c r="W25" s="6">
        <f t="shared" si="35"/>
        <v>39.521699999999996</v>
      </c>
      <c r="X25" s="6">
        <f t="shared" si="35"/>
        <v>31.729099999999999</v>
      </c>
      <c r="Y25" s="67">
        <f t="shared" si="35"/>
        <v>35.812599999999996</v>
      </c>
      <c r="Z25" s="37">
        <f t="shared" si="35"/>
        <v>41.211599999999997</v>
      </c>
      <c r="AA25" s="78">
        <f>+Z25/Y25-1</f>
        <v>0.15075699614102311</v>
      </c>
      <c r="AB25" s="7">
        <f>+POWER(Z25/U25,0.2)-1</f>
        <v>7.1989756572796715E-3</v>
      </c>
    </row>
    <row r="26" spans="1:28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">
        <f>+'[2]CONSUMO EN ARGENTINA POR COLOR'!$E414/10000</f>
        <v>1.7882</v>
      </c>
      <c r="K26" s="67">
        <f>+'[2]CONSUMO EN ARGENTINA POR COLOR'!$E426/10000</f>
        <v>1.9581999999999999</v>
      </c>
      <c r="L26" s="37">
        <f>+'[2]CONSUMO EN ARGENTINA POR COLOR'!$E438/10000</f>
        <v>3.5893000000000002</v>
      </c>
      <c r="M26" s="7">
        <f>+L26/K26-1</f>
        <v>0.83295883975079166</v>
      </c>
      <c r="N26" s="2"/>
      <c r="O26" s="42" t="s">
        <v>11</v>
      </c>
      <c r="P26" s="193">
        <f>+'[2]CONSUMO EN ARGENTINA POR COLOR'!E1156*9</f>
        <v>30.085633000000001</v>
      </c>
      <c r="Q26" s="6">
        <f t="shared" ref="Q26:X26" si="36">+SUM(C25:C26)+SUM(B27:B36)</f>
        <v>32.113499999999995</v>
      </c>
      <c r="R26" s="6">
        <f t="shared" si="36"/>
        <v>28.938600000000001</v>
      </c>
      <c r="S26" s="6">
        <f t="shared" si="36"/>
        <v>32.496799999999993</v>
      </c>
      <c r="T26" s="6">
        <f t="shared" si="36"/>
        <v>35.283299999999997</v>
      </c>
      <c r="U26" s="6">
        <f t="shared" si="36"/>
        <v>39.484000000000002</v>
      </c>
      <c r="V26" s="6">
        <f t="shared" si="36"/>
        <v>38.299300000000002</v>
      </c>
      <c r="W26" s="6">
        <f t="shared" si="36"/>
        <v>39.197699999999998</v>
      </c>
      <c r="X26" s="6">
        <f t="shared" si="36"/>
        <v>31.6342</v>
      </c>
      <c r="Y26" s="67">
        <f t="shared" ref="Y26" si="37">+SUM(K25:K26)+SUM(J27:J36)</f>
        <v>35.982599999999998</v>
      </c>
      <c r="Z26" s="37">
        <f t="shared" ref="Z26" si="38">+SUM(L25:L26)+SUM(K27:K36)</f>
        <v>42.842700000000001</v>
      </c>
      <c r="AA26" s="78">
        <f>+Z26/Y26-1</f>
        <v>0.19065048106584848</v>
      </c>
      <c r="AB26" s="7">
        <f>+POWER(Z26/U26,0.2)-1</f>
        <v>1.6461977881452983E-2</v>
      </c>
    </row>
    <row r="27" spans="1:28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">
        <f>+'[2]CONSUMO EN ARGENTINA POR COLOR'!$E415/10000</f>
        <v>1.8684000000000001</v>
      </c>
      <c r="K27" s="67">
        <f>+'[2]CONSUMO EN ARGENTINA POR COLOR'!$E427/10000</f>
        <v>2.5257999999999998</v>
      </c>
      <c r="L27" s="37">
        <f>+'[2]CONSUMO EN ARGENTINA POR COLOR'!$E439/10000</f>
        <v>2.5815999999999999</v>
      </c>
      <c r="M27" s="7">
        <f>+L27/K27-1</f>
        <v>2.2092010452134048E-2</v>
      </c>
      <c r="N27" s="2"/>
      <c r="O27" s="42" t="s">
        <v>0</v>
      </c>
      <c r="P27" s="193">
        <f>+'[2]CONSUMO EN ARGENTINA POR COLOR'!E1157*9</f>
        <v>31.055382000000002</v>
      </c>
      <c r="Q27" s="6">
        <f t="shared" ref="Q27:X27" si="39">+SUM(C25:C27)+SUM(B28:B36)</f>
        <v>31.625299999999999</v>
      </c>
      <c r="R27" s="6">
        <f t="shared" si="39"/>
        <v>29.344000000000001</v>
      </c>
      <c r="S27" s="6">
        <f t="shared" si="39"/>
        <v>32.506699999999995</v>
      </c>
      <c r="T27" s="6">
        <f t="shared" si="39"/>
        <v>35.547499999999999</v>
      </c>
      <c r="U27" s="6">
        <f t="shared" si="39"/>
        <v>39.434699999999999</v>
      </c>
      <c r="V27" s="6">
        <f t="shared" si="39"/>
        <v>39.1402</v>
      </c>
      <c r="W27" s="6">
        <f t="shared" si="39"/>
        <v>37.566299999999998</v>
      </c>
      <c r="X27" s="6">
        <f t="shared" si="39"/>
        <v>31.537500000000001</v>
      </c>
      <c r="Y27" s="67">
        <f t="shared" ref="Y27" si="40">+SUM(K25:K27)+SUM(J28:J36)</f>
        <v>36.64</v>
      </c>
      <c r="Z27" s="67">
        <f t="shared" ref="Z27" si="41">+SUM(L25:L27)+SUM(K28:K36)</f>
        <v>42.898499999999999</v>
      </c>
      <c r="AA27" s="78">
        <f>+Z27/Y27-1</f>
        <v>0.17081058951965056</v>
      </c>
      <c r="AB27" s="7">
        <f>+POWER(Z27/U27,0.2)-1</f>
        <v>1.6980704762027177E-2</v>
      </c>
    </row>
    <row r="28" spans="1:28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">
        <f>+'[2]CONSUMO EN ARGENTINA POR COLOR'!$E416/10000</f>
        <v>2.6128999999999998</v>
      </c>
      <c r="K28" s="67">
        <f>+'[2]CONSUMO EN ARGENTINA POR COLOR'!$E428/10000</f>
        <v>3.3853</v>
      </c>
      <c r="L28" s="37">
        <f>+'[2]CONSUMO EN ARGENTINA POR COLOR'!$E440/10000</f>
        <v>2.5171000000000001</v>
      </c>
      <c r="M28" s="7">
        <f>+L28/K28-1</f>
        <v>-0.25646176114376862</v>
      </c>
      <c r="N28" s="2"/>
      <c r="O28" s="42" t="s">
        <v>1</v>
      </c>
      <c r="P28" s="193">
        <f>+'[2]CONSUMO EN ARGENTINA POR COLOR'!E1158*9</f>
        <v>31.430753000000003</v>
      </c>
      <c r="Q28" s="6">
        <f t="shared" ref="Q28:X28" si="42">+SUM(C25:C28)+SUM(B29:B36)</f>
        <v>30.603400000000001</v>
      </c>
      <c r="R28" s="6">
        <f t="shared" si="42"/>
        <v>29.360999999999997</v>
      </c>
      <c r="S28" s="6">
        <f t="shared" si="42"/>
        <v>33.712400000000002</v>
      </c>
      <c r="T28" s="6">
        <f t="shared" si="42"/>
        <v>34.615200000000002</v>
      </c>
      <c r="U28" s="6">
        <f t="shared" si="42"/>
        <v>39.763799999999996</v>
      </c>
      <c r="V28" s="6">
        <f t="shared" si="42"/>
        <v>39.015999999999998</v>
      </c>
      <c r="W28" s="6">
        <f t="shared" si="42"/>
        <v>37.245899999999999</v>
      </c>
      <c r="X28" s="6">
        <f t="shared" si="42"/>
        <v>31.764099999999999</v>
      </c>
      <c r="Y28" s="67">
        <f t="shared" ref="Y28" si="43">+SUM(K25:K28)+SUM(J29:J36)</f>
        <v>37.412399999999998</v>
      </c>
      <c r="Z28" s="37">
        <f t="shared" ref="Z28" si="44">+SUM(L25:L28)+SUM(K29:K36)</f>
        <v>42.030299999999997</v>
      </c>
      <c r="AA28" s="78">
        <f>+Z28/Y28-1</f>
        <v>0.12343233794143105</v>
      </c>
      <c r="AB28" s="7">
        <f>+POWER(Z28/U28,0.2)-1</f>
        <v>1.1148453176477391E-2</v>
      </c>
    </row>
    <row r="29" spans="1:28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">
        <f>+'[2]CONSUMO EN ARGENTINA POR COLOR'!$E417/10000</f>
        <v>5.1193</v>
      </c>
      <c r="K29" s="67">
        <f>+'[2]CONSUMO EN ARGENTINA POR COLOR'!$E429/10000</f>
        <v>3.7806999999999999</v>
      </c>
      <c r="L29" s="37"/>
      <c r="M29" s="7"/>
      <c r="N29" s="2"/>
      <c r="O29" s="42" t="s">
        <v>2</v>
      </c>
      <c r="P29" s="193">
        <f>+'[2]CONSUMO EN ARGENTINA POR COLOR'!E1159*9</f>
        <v>31.750965000000004</v>
      </c>
      <c r="Q29" s="6">
        <f t="shared" ref="Q29:X29" si="45">+SUM(C25:C29)+SUM(B30:B36)</f>
        <v>30.373400000000004</v>
      </c>
      <c r="R29" s="6">
        <f t="shared" si="45"/>
        <v>29.718800000000002</v>
      </c>
      <c r="S29" s="6">
        <f t="shared" si="45"/>
        <v>34.969200000000001</v>
      </c>
      <c r="T29" s="6">
        <f t="shared" si="45"/>
        <v>34.096699999999998</v>
      </c>
      <c r="U29" s="6">
        <f t="shared" si="45"/>
        <v>38.916699999999992</v>
      </c>
      <c r="V29" s="6">
        <f t="shared" si="45"/>
        <v>39.5304</v>
      </c>
      <c r="W29" s="6">
        <f t="shared" si="45"/>
        <v>37.247100000000003</v>
      </c>
      <c r="X29" s="6">
        <f t="shared" si="45"/>
        <v>34.107699999999994</v>
      </c>
      <c r="Y29" s="67">
        <f t="shared" ref="Y29" si="46">+SUM(K25:K29)+SUM(J30:J36)</f>
        <v>36.073799999999999</v>
      </c>
      <c r="Z29" s="37"/>
      <c r="AA29" s="78"/>
      <c r="AB29" s="7"/>
    </row>
    <row r="30" spans="1:28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">
        <f>+'[2]CONSUMO EN ARGENTINA POR COLOR'!$E418/10000</f>
        <v>2.2744</v>
      </c>
      <c r="K30" s="67">
        <f>+'[2]CONSUMO EN ARGENTINA POR COLOR'!$E430/10000</f>
        <v>3.4895999999999998</v>
      </c>
      <c r="L30" s="37"/>
      <c r="M30" s="7"/>
      <c r="N30" s="2"/>
      <c r="O30" s="42" t="s">
        <v>3</v>
      </c>
      <c r="P30" s="193">
        <f>+'[2]CONSUMO EN ARGENTINA POR COLOR'!E1160*9</f>
        <v>31.804120999999995</v>
      </c>
      <c r="Q30" s="6">
        <f t="shared" ref="Q30:X30" si="47">+SUM(C25:C30)+SUM(B31:B36)</f>
        <v>29.9114</v>
      </c>
      <c r="R30" s="6">
        <f t="shared" si="47"/>
        <v>30.176400000000001</v>
      </c>
      <c r="S30" s="6">
        <f t="shared" si="47"/>
        <v>34.860600000000005</v>
      </c>
      <c r="T30" s="6">
        <f t="shared" si="47"/>
        <v>35.108400000000003</v>
      </c>
      <c r="U30" s="6">
        <f t="shared" si="47"/>
        <v>38.602800000000002</v>
      </c>
      <c r="V30" s="6">
        <f t="shared" si="47"/>
        <v>39.660399999999996</v>
      </c>
      <c r="W30" s="6">
        <f t="shared" si="47"/>
        <v>36.757300000000001</v>
      </c>
      <c r="X30" s="6">
        <f t="shared" si="47"/>
        <v>33.810199999999995</v>
      </c>
      <c r="Y30" s="67">
        <f t="shared" ref="Y30" si="48">+SUM(K25:K30)+SUM(J31:J36)</f>
        <v>37.289000000000001</v>
      </c>
      <c r="Z30" s="37"/>
      <c r="AA30" s="78"/>
      <c r="AB30" s="7"/>
    </row>
    <row r="31" spans="1:28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">
        <f>+'[2]CONSUMO EN ARGENTINA POR COLOR'!$E419/10000</f>
        <v>3.2766999999999999</v>
      </c>
      <c r="K31" s="67">
        <f>+'[2]CONSUMO EN ARGENTINA POR COLOR'!$E431/10000</f>
        <v>3.9055</v>
      </c>
      <c r="L31" s="37"/>
      <c r="M31" s="7"/>
      <c r="N31" s="2"/>
      <c r="O31" s="42" t="s">
        <v>4</v>
      </c>
      <c r="P31" s="193">
        <f>+'[2]CONSUMO EN ARGENTINA POR COLOR'!E1161*9</f>
        <v>31.851115</v>
      </c>
      <c r="Q31" s="6">
        <f t="shared" ref="Q31:X31" si="49">+SUM(C25:C31)+SUM(B32:B36)</f>
        <v>29.290199999999999</v>
      </c>
      <c r="R31" s="6">
        <f t="shared" si="49"/>
        <v>30.846300000000003</v>
      </c>
      <c r="S31" s="6">
        <f t="shared" si="49"/>
        <v>34.856300000000005</v>
      </c>
      <c r="T31" s="6">
        <f t="shared" si="49"/>
        <v>36.132099999999994</v>
      </c>
      <c r="U31" s="6">
        <f t="shared" si="49"/>
        <v>38.617699999999999</v>
      </c>
      <c r="V31" s="6">
        <f t="shared" si="49"/>
        <v>39.688600000000001</v>
      </c>
      <c r="W31" s="6">
        <f t="shared" si="49"/>
        <v>36.169799999999995</v>
      </c>
      <c r="X31" s="6">
        <f t="shared" si="49"/>
        <v>33.813500000000005</v>
      </c>
      <c r="Y31" s="67">
        <f t="shared" ref="Y31" si="50">+SUM(K25:K31)+SUM(J32:J36)</f>
        <v>37.9178</v>
      </c>
      <c r="Z31" s="37"/>
      <c r="AA31" s="78"/>
      <c r="AB31" s="7"/>
    </row>
    <row r="32" spans="1:28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">
        <f>+'[2]CONSUMO EN ARGENTINA POR COLOR'!$E420/10000</f>
        <v>3.7685</v>
      </c>
      <c r="K32" s="67">
        <f>+'[2]CONSUMO EN ARGENTINA POR COLOR'!$E432/10000</f>
        <v>3.3130000000000002</v>
      </c>
      <c r="L32" s="37"/>
      <c r="M32" s="7"/>
      <c r="N32" s="2"/>
      <c r="O32" s="42" t="s">
        <v>5</v>
      </c>
      <c r="P32" s="193">
        <f>+'[2]CONSUMO EN ARGENTINA POR COLOR'!E1162*9</f>
        <v>33.100735</v>
      </c>
      <c r="Q32" s="6">
        <f t="shared" ref="Q32:X32" si="51">+SUM(C25:C32)+SUM(B33:B36)</f>
        <v>28.245699999999999</v>
      </c>
      <c r="R32" s="6">
        <f t="shared" si="51"/>
        <v>31.535599999999999</v>
      </c>
      <c r="S32" s="6">
        <f t="shared" si="51"/>
        <v>34.722099999999998</v>
      </c>
      <c r="T32" s="6">
        <f t="shared" si="51"/>
        <v>36.7973</v>
      </c>
      <c r="U32" s="6">
        <f t="shared" si="51"/>
        <v>39.642699999999991</v>
      </c>
      <c r="V32" s="6">
        <f t="shared" si="51"/>
        <v>39.403200000000005</v>
      </c>
      <c r="W32" s="6">
        <f t="shared" si="51"/>
        <v>34.741399999999999</v>
      </c>
      <c r="X32" s="6">
        <f t="shared" si="51"/>
        <v>34.506299999999996</v>
      </c>
      <c r="Y32" s="67">
        <f t="shared" ref="Y32" si="52">+SUM(K25:K32)+SUM(J33:J36)</f>
        <v>37.462299999999999</v>
      </c>
      <c r="Z32" s="37"/>
      <c r="AA32" s="78"/>
      <c r="AB32" s="7"/>
    </row>
    <row r="33" spans="1:28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">
        <f>+'[2]CONSUMO EN ARGENTINA POR COLOR'!$E421/10000</f>
        <v>3.6909999999999998</v>
      </c>
      <c r="K33" s="67">
        <f>+'[2]CONSUMO EN ARGENTINA POR COLOR'!$E433/10000</f>
        <v>4.4595000000000002</v>
      </c>
      <c r="L33" s="37"/>
      <c r="M33" s="7"/>
      <c r="N33" s="2"/>
      <c r="O33" s="42" t="s">
        <v>6</v>
      </c>
      <c r="P33" s="193">
        <f>+'[2]CONSUMO EN ARGENTINA POR COLOR'!E1163*9</f>
        <v>32.478102</v>
      </c>
      <c r="Q33" s="6">
        <f t="shared" ref="Q33:X33" si="53">+SUM(C25:C33)+SUM(B34:B36)</f>
        <v>27.7668</v>
      </c>
      <c r="R33" s="6">
        <f t="shared" si="53"/>
        <v>31.259900000000002</v>
      </c>
      <c r="S33" s="6">
        <f t="shared" si="53"/>
        <v>34.8399</v>
      </c>
      <c r="T33" s="6">
        <f t="shared" si="53"/>
        <v>37.492100000000001</v>
      </c>
      <c r="U33" s="6">
        <f t="shared" si="53"/>
        <v>40.287799999999997</v>
      </c>
      <c r="V33" s="6">
        <f t="shared" si="53"/>
        <v>40.153300000000002</v>
      </c>
      <c r="W33" s="6">
        <f t="shared" si="53"/>
        <v>33.294499999999999</v>
      </c>
      <c r="X33" s="6">
        <f t="shared" si="53"/>
        <v>34.352600000000002</v>
      </c>
      <c r="Y33" s="67">
        <f t="shared" ref="Y33" si="54">+SUM(K25:K33)+SUM(J34:J36)</f>
        <v>38.230799999999995</v>
      </c>
      <c r="Z33" s="37"/>
      <c r="AA33" s="78"/>
      <c r="AB33" s="7"/>
    </row>
    <row r="34" spans="1:28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">
        <f>+'[2]CONSUMO EN ARGENTINA POR COLOR'!$E422/10000</f>
        <v>2.9203000000000001</v>
      </c>
      <c r="K34" s="67">
        <f>+'[2]CONSUMO EN ARGENTINA POR COLOR'!$E434/10000</f>
        <v>3.7035999999999998</v>
      </c>
      <c r="L34" s="37"/>
      <c r="M34" s="7"/>
      <c r="N34" s="2"/>
      <c r="O34" s="42" t="s">
        <v>7</v>
      </c>
      <c r="P34" s="193">
        <f>+'[2]CONSUMO EN ARGENTINA POR COLOR'!E1164*9</f>
        <v>32.625737000000001</v>
      </c>
      <c r="Q34" s="6">
        <f t="shared" ref="Q34:X34" si="55">+SUM(C25:C34)+SUM(B35:B36)</f>
        <v>27.252600000000001</v>
      </c>
      <c r="R34" s="6">
        <f t="shared" si="55"/>
        <v>31.423999999999999</v>
      </c>
      <c r="S34" s="6">
        <f t="shared" si="55"/>
        <v>34.769199999999998</v>
      </c>
      <c r="T34" s="6">
        <f t="shared" si="55"/>
        <v>38.353399999999993</v>
      </c>
      <c r="U34" s="6">
        <f t="shared" si="55"/>
        <v>39.882899999999992</v>
      </c>
      <c r="V34" s="6">
        <f t="shared" si="55"/>
        <v>39.926700000000004</v>
      </c>
      <c r="W34" s="6">
        <f t="shared" si="55"/>
        <v>32.364899999999999</v>
      </c>
      <c r="X34" s="6">
        <f t="shared" si="55"/>
        <v>34.894800000000004</v>
      </c>
      <c r="Y34" s="67">
        <f t="shared" ref="Y34" si="56">+SUM(K25:K34)+SUM(J35:J36)</f>
        <v>39.014099999999999</v>
      </c>
      <c r="Z34" s="37"/>
      <c r="AA34" s="78"/>
      <c r="AB34" s="7"/>
    </row>
    <row r="35" spans="1:28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">
        <f>+'[2]CONSUMO EN ARGENTINA POR COLOR'!$E423/10000</f>
        <v>3.1905999999999999</v>
      </c>
      <c r="K35" s="67">
        <f>+'[2]CONSUMO EN ARGENTINA POR COLOR'!$E435/10000</f>
        <v>3.3203999999999998</v>
      </c>
      <c r="L35" s="37"/>
      <c r="M35" s="7"/>
      <c r="N35" s="2"/>
      <c r="O35" s="42" t="s">
        <v>8</v>
      </c>
      <c r="P35" s="193">
        <f>+'[2]CONSUMO EN ARGENTINA POR COLOR'!E1165*9</f>
        <v>32.585911000000003</v>
      </c>
      <c r="Q35" s="6">
        <f t="shared" ref="Q35:X35" si="57">+SUM(C25:C35)+SUM(B36)</f>
        <v>26.959700000000002</v>
      </c>
      <c r="R35" s="6">
        <f t="shared" si="57"/>
        <v>31.8047</v>
      </c>
      <c r="S35" s="6">
        <f t="shared" si="57"/>
        <v>35.367699999999999</v>
      </c>
      <c r="T35" s="6">
        <f t="shared" si="57"/>
        <v>39.640900000000002</v>
      </c>
      <c r="U35" s="6">
        <f t="shared" si="57"/>
        <v>37.819899999999997</v>
      </c>
      <c r="V35" s="6">
        <f t="shared" si="57"/>
        <v>40.679600000000001</v>
      </c>
      <c r="W35" s="6">
        <f t="shared" si="57"/>
        <v>31.200799999999997</v>
      </c>
      <c r="X35" s="6">
        <f t="shared" si="57"/>
        <v>35.569800000000001</v>
      </c>
      <c r="Y35" s="67">
        <f t="shared" ref="Y35" si="58">+SUM(K25:K35)+SUM(J36)</f>
        <v>39.143899999999995</v>
      </c>
      <c r="Z35" s="37"/>
      <c r="AA35" s="78"/>
      <c r="AB35" s="7"/>
    </row>
    <row r="36" spans="1:28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">
        <f>+'[2]CONSUMO EN ARGENTINA POR COLOR'!$E424/10000</f>
        <v>2.6591999999999998</v>
      </c>
      <c r="K36" s="67">
        <f>+'[2]CONSUMO EN ARGENTINA POR COLOR'!$E436/10000</f>
        <v>3.8822000000000001</v>
      </c>
      <c r="L36" s="37"/>
      <c r="M36" s="7"/>
      <c r="N36" s="2"/>
      <c r="O36" s="42" t="s">
        <v>9</v>
      </c>
      <c r="P36" s="193">
        <f>+'[2]CONSUMO EN ARGENTINA POR COLOR'!E1166*9</f>
        <v>32.287290000000006</v>
      </c>
      <c r="Q36" s="6">
        <f t="shared" ref="Q36:X36" si="59">+SUM(C25:C36)</f>
        <v>27.9239</v>
      </c>
      <c r="R36" s="6">
        <f t="shared" si="59"/>
        <v>32.0869</v>
      </c>
      <c r="S36" s="6">
        <f t="shared" si="59"/>
        <v>35.248800000000003</v>
      </c>
      <c r="T36" s="6">
        <f t="shared" si="59"/>
        <v>39.857500000000002</v>
      </c>
      <c r="U36" s="6">
        <f t="shared" si="59"/>
        <v>37.680999999999997</v>
      </c>
      <c r="V36" s="6">
        <f t="shared" si="59"/>
        <v>39.996699999999997</v>
      </c>
      <c r="W36" s="6">
        <f t="shared" si="59"/>
        <v>31.455299999999998</v>
      </c>
      <c r="X36" s="6">
        <f t="shared" si="59"/>
        <v>35.4694</v>
      </c>
      <c r="Y36" s="67">
        <f t="shared" ref="Y36" si="60">+SUM(K25:K36)</f>
        <v>40.366899999999994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61">SUM(G25:G36)</f>
        <v>37.680999999999997</v>
      </c>
      <c r="H37" s="54">
        <f t="shared" si="61"/>
        <v>39.996699999999997</v>
      </c>
      <c r="I37" s="54">
        <f t="shared" ref="I37:J37" si="62">SUM(I25:I36)</f>
        <v>31.455299999999998</v>
      </c>
      <c r="J37" s="54">
        <f t="shared" si="62"/>
        <v>35.4694</v>
      </c>
      <c r="K37" s="186">
        <f t="shared" ref="K37" si="63">SUM(K25:K36)</f>
        <v>40.366899999999994</v>
      </c>
      <c r="L37" s="186"/>
      <c r="M37" s="56"/>
      <c r="N37" s="3"/>
      <c r="O37" s="43" t="s">
        <v>14</v>
      </c>
      <c r="P37" s="238">
        <f t="shared" ref="P37:Y37" si="64">+AVERAGE(P25:P36)</f>
        <v>31.727990916666666</v>
      </c>
      <c r="Q37" s="46">
        <f t="shared" si="64"/>
        <v>29.503283333333332</v>
      </c>
      <c r="R37" s="46">
        <f t="shared" si="64"/>
        <v>30.421666666666667</v>
      </c>
      <c r="S37" s="46">
        <f t="shared" si="64"/>
        <v>34.235508333333335</v>
      </c>
      <c r="T37" s="46">
        <f t="shared" si="64"/>
        <v>36.513208333333331</v>
      </c>
      <c r="U37" s="46">
        <f t="shared" si="64"/>
        <v>39.157808333333335</v>
      </c>
      <c r="V37" s="226">
        <f t="shared" si="64"/>
        <v>39.455624999999998</v>
      </c>
      <c r="W37" s="226">
        <f t="shared" si="64"/>
        <v>35.56355833333334</v>
      </c>
      <c r="X37" s="226">
        <f t="shared" si="64"/>
        <v>33.5991</v>
      </c>
      <c r="Y37" s="220">
        <f t="shared" si="64"/>
        <v>37.612183333333327</v>
      </c>
      <c r="Z37" s="197">
        <f t="shared" ref="Z37" si="65">+AVERAGE(Z25:Z36)</f>
        <v>42.245774999999995</v>
      </c>
      <c r="AA37" s="79">
        <f>+Y37/X37-1</f>
        <v>0.11944020325941263</v>
      </c>
      <c r="AB37" s="75">
        <f>+POWER(Y37/T37,0.2)-1</f>
        <v>5.9484130534954716E-3</v>
      </c>
    </row>
    <row r="38" spans="1:28" ht="25.5" x14ac:dyDescent="0.25">
      <c r="A38" s="57" t="s">
        <v>15</v>
      </c>
      <c r="B38" s="195">
        <f t="shared" ref="B38:H38" si="66">+B37/B$163</f>
        <v>3.4222174551154477E-2</v>
      </c>
      <c r="C38" s="58">
        <f t="shared" si="66"/>
        <v>3.1287177746181248E-2</v>
      </c>
      <c r="D38" s="58">
        <f t="shared" si="66"/>
        <v>3.8216793407258032E-2</v>
      </c>
      <c r="E38" s="58">
        <f t="shared" si="66"/>
        <v>3.9817486243860986E-2</v>
      </c>
      <c r="F38" s="58">
        <f t="shared" si="66"/>
        <v>4.2268234966740044E-2</v>
      </c>
      <c r="G38" s="58">
        <f t="shared" si="66"/>
        <v>4.4960275405401338E-2</v>
      </c>
      <c r="H38" s="58">
        <f t="shared" si="66"/>
        <v>4.8327968083509885E-2</v>
      </c>
      <c r="I38" s="58">
        <f t="shared" ref="I38:J38" si="67">+I37/I$163</f>
        <v>4.0573861524169572E-2</v>
      </c>
      <c r="J38" s="58">
        <f t="shared" si="67"/>
        <v>4.6509158553674136E-2</v>
      </c>
      <c r="K38" s="189">
        <f t="shared" ref="K38" si="68">+K37/K$163</f>
        <v>5.4209604364389569E-2</v>
      </c>
      <c r="L38" s="189"/>
      <c r="M38" s="59"/>
      <c r="N38" s="3"/>
      <c r="O38" s="44" t="s">
        <v>15</v>
      </c>
      <c r="P38" s="239">
        <f t="shared" ref="P38:X38" si="69">+P37/P$163</f>
        <v>3.1228513773598941E-2</v>
      </c>
      <c r="Q38" s="48">
        <f t="shared" si="69"/>
        <v>3.2342981474339283E-2</v>
      </c>
      <c r="R38" s="48">
        <f t="shared" si="69"/>
        <v>3.4956202098364149E-2</v>
      </c>
      <c r="S38" s="48">
        <f t="shared" si="69"/>
        <v>4.0059970295098418E-2</v>
      </c>
      <c r="T38" s="48">
        <f t="shared" si="69"/>
        <v>3.9747254997965005E-2</v>
      </c>
      <c r="U38" s="48">
        <f t="shared" si="69"/>
        <v>4.4315645781076989E-2</v>
      </c>
      <c r="V38" s="58">
        <f t="shared" si="69"/>
        <v>4.6829657391380952E-2</v>
      </c>
      <c r="W38" s="58">
        <f t="shared" si="69"/>
        <v>4.5037223965122365E-2</v>
      </c>
      <c r="X38" s="58">
        <f t="shared" si="69"/>
        <v>4.3876825208147924E-2</v>
      </c>
      <c r="Y38" s="189">
        <f t="shared" ref="Y38:Z38" si="70">+Y37/Y$163</f>
        <v>4.9545278959333638E-2</v>
      </c>
      <c r="Z38" s="188">
        <f t="shared" si="70"/>
        <v>5.6689051128976382E-2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K39" si="71">+D37/C37-1</f>
        <v>0.14908375979000077</v>
      </c>
      <c r="E39" s="62">
        <f t="shared" si="71"/>
        <v>9.8541772499057378E-2</v>
      </c>
      <c r="F39" s="62">
        <f t="shared" si="71"/>
        <v>0.13074771339733537</v>
      </c>
      <c r="G39" s="62">
        <f t="shared" si="71"/>
        <v>-5.4607037571347994E-2</v>
      </c>
      <c r="H39" s="62">
        <f t="shared" si="71"/>
        <v>6.1455375388126621E-2</v>
      </c>
      <c r="I39" s="62">
        <f t="shared" si="71"/>
        <v>-0.21355261809099246</v>
      </c>
      <c r="J39" s="62">
        <f t="shared" si="71"/>
        <v>0.12761283472101681</v>
      </c>
      <c r="K39" s="190">
        <f t="shared" si="71"/>
        <v>0.13807676476061048</v>
      </c>
      <c r="L39" s="190"/>
      <c r="M39" s="63"/>
      <c r="N39" s="2"/>
      <c r="O39" s="45" t="s">
        <v>12</v>
      </c>
      <c r="P39" s="240"/>
      <c r="Q39" s="50">
        <f>+Q37/P37-1</f>
        <v>-7.0118136038821777E-2</v>
      </c>
      <c r="R39" s="50">
        <f t="shared" ref="R39:T39" si="72">+R37/Q37-1</f>
        <v>3.1128173869914066E-2</v>
      </c>
      <c r="S39" s="50">
        <f t="shared" si="72"/>
        <v>0.12536596723826232</v>
      </c>
      <c r="T39" s="50">
        <f t="shared" si="72"/>
        <v>6.6530339722816967E-2</v>
      </c>
      <c r="U39" s="50">
        <f t="shared" ref="U39" si="73">+U37/T37-1</f>
        <v>7.2428584633186466E-2</v>
      </c>
      <c r="V39" s="62">
        <f t="shared" ref="V39" si="74">+V37/U37-1</f>
        <v>7.6055499360812018E-3</v>
      </c>
      <c r="W39" s="62">
        <f t="shared" ref="W39" si="75">+W37/V37-1</f>
        <v>-9.8644151921726153E-2</v>
      </c>
      <c r="X39" s="62">
        <f t="shared" ref="X39:Z39" si="76">+X37/W37-1</f>
        <v>-5.5237957769036727E-2</v>
      </c>
      <c r="Y39" s="190">
        <f t="shared" si="76"/>
        <v>0.11944020325941263</v>
      </c>
      <c r="Z39" s="187">
        <f t="shared" si="76"/>
        <v>0.12319390303939648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6" t="s">
        <v>247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8"/>
      <c r="N41" s="2"/>
      <c r="O41" s="276" t="s">
        <v>248</v>
      </c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8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77">+C42+1</f>
        <v>2018</v>
      </c>
      <c r="E42" s="39">
        <f t="shared" si="77"/>
        <v>2019</v>
      </c>
      <c r="F42" s="39">
        <f t="shared" si="77"/>
        <v>2020</v>
      </c>
      <c r="G42" s="39">
        <f t="shared" si="77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237">
        <v>2016</v>
      </c>
      <c r="Q42" s="64">
        <f>+P42+1</f>
        <v>2017</v>
      </c>
      <c r="R42" s="64">
        <f t="shared" ref="R42:T42" si="78">+Q42+1</f>
        <v>2018</v>
      </c>
      <c r="S42" s="64">
        <f t="shared" si="78"/>
        <v>2019</v>
      </c>
      <c r="T42" s="64">
        <f t="shared" si="78"/>
        <v>2020</v>
      </c>
      <c r="U42" s="64">
        <f t="shared" ref="U42" si="79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">
        <f>+'[2]CONSUMO EN ARGENTINA POR COLOR'!$H413/10000</f>
        <v>1.4071</v>
      </c>
      <c r="K43" s="67">
        <f>+'[2]CONSUMO EN ARGENTINA POR COLOR'!$H425/10000</f>
        <v>1.2221</v>
      </c>
      <c r="L43" s="37">
        <f>+'[2]CONSUMO EN ARGENTINA POR COLOR'!$H437/10000</f>
        <v>1.0469999999999999</v>
      </c>
      <c r="M43" s="7">
        <f>+L43/K43-1</f>
        <v>-0.14327796416005245</v>
      </c>
      <c r="N43" s="2"/>
      <c r="O43" s="42" t="s">
        <v>10</v>
      </c>
      <c r="P43" s="193">
        <f>+'[2]CONSUMO EN ARGENTINA POR COLOR'!H1155*9</f>
        <v>43.453609000000007</v>
      </c>
      <c r="Q43" s="6">
        <f t="shared" ref="Q43:Z43" si="80">+SUM(C43)+SUM(B44:B54)</f>
        <v>43.140362000000003</v>
      </c>
      <c r="R43" s="6">
        <f t="shared" si="80"/>
        <v>37.814999999999998</v>
      </c>
      <c r="S43" s="6">
        <f t="shared" si="80"/>
        <v>30.9497</v>
      </c>
      <c r="T43" s="6">
        <f t="shared" si="80"/>
        <v>27.938499999999998</v>
      </c>
      <c r="U43" s="6">
        <f t="shared" si="80"/>
        <v>24.949400000000001</v>
      </c>
      <c r="V43" s="6">
        <f t="shared" si="80"/>
        <v>31.761900000000001</v>
      </c>
      <c r="W43" s="6">
        <f t="shared" si="80"/>
        <v>36.028799999999997</v>
      </c>
      <c r="X43" s="6">
        <f t="shared" si="80"/>
        <v>31.4314</v>
      </c>
      <c r="Y43" s="67">
        <f t="shared" si="80"/>
        <v>24.250200000000003</v>
      </c>
      <c r="Z43" s="37">
        <f t="shared" si="80"/>
        <v>22.655099999999997</v>
      </c>
      <c r="AA43" s="78">
        <f>+Z43/Y43-1</f>
        <v>-6.5776777098745853E-2</v>
      </c>
      <c r="AB43" s="7">
        <f>+POWER(Z43/U43,0.2)-1</f>
        <v>-1.9108038365433622E-2</v>
      </c>
    </row>
    <row r="44" spans="1:28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">
        <f>+'[2]CONSUMO EN ARGENTINA POR COLOR'!$H414/10000</f>
        <v>1.0482</v>
      </c>
      <c r="K44" s="67">
        <f>+'[2]CONSUMO EN ARGENTINA POR COLOR'!$H426/10000</f>
        <v>1.1866000000000001</v>
      </c>
      <c r="L44" s="37">
        <f>+'[2]CONSUMO EN ARGENTINA POR COLOR'!$H438/10000</f>
        <v>1.1374</v>
      </c>
      <c r="M44" s="7">
        <f>+L44/K44-1</f>
        <v>-4.1463003539524812E-2</v>
      </c>
      <c r="N44" s="2"/>
      <c r="O44" s="42" t="s">
        <v>11</v>
      </c>
      <c r="P44" s="193">
        <f>+'[2]CONSUMO EN ARGENTINA POR COLOR'!H1156*9</f>
        <v>43.067782000000008</v>
      </c>
      <c r="Q44" s="6">
        <f t="shared" ref="Q44:X44" si="81">+SUM(C43:C44)+SUM(B45:B54)</f>
        <v>42.358662000000002</v>
      </c>
      <c r="R44" s="6">
        <f t="shared" si="81"/>
        <v>37.933</v>
      </c>
      <c r="S44" s="6">
        <f t="shared" si="81"/>
        <v>30.678799999999995</v>
      </c>
      <c r="T44" s="6">
        <f t="shared" si="81"/>
        <v>27.749499999999998</v>
      </c>
      <c r="U44" s="6">
        <f t="shared" si="81"/>
        <v>25.303000000000001</v>
      </c>
      <c r="V44" s="6">
        <f t="shared" si="81"/>
        <v>32.237200000000001</v>
      </c>
      <c r="W44" s="6">
        <f t="shared" si="81"/>
        <v>35.324600000000004</v>
      </c>
      <c r="X44" s="6">
        <f t="shared" si="81"/>
        <v>31.096399999999999</v>
      </c>
      <c r="Y44" s="67">
        <f t="shared" ref="Y44" si="82">+SUM(K43:K44)+SUM(J45:J54)</f>
        <v>24.3886</v>
      </c>
      <c r="Z44" s="37">
        <f t="shared" ref="Z44" si="83">+SUM(L43:L44)+SUM(K45:K54)</f>
        <v>22.605899999999998</v>
      </c>
      <c r="AA44" s="78">
        <f>+Z44/Y44-1</f>
        <v>-7.3095626645235945E-2</v>
      </c>
      <c r="AB44" s="7">
        <f>+POWER(Z44/U44,0.2)-1</f>
        <v>-2.229022476416187E-2</v>
      </c>
    </row>
    <row r="45" spans="1:28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">
        <f>+'[2]CONSUMO EN ARGENTINA POR COLOR'!$H415/10000</f>
        <v>1.3693</v>
      </c>
      <c r="K45" s="67">
        <f>+'[2]CONSUMO EN ARGENTINA POR COLOR'!$H427/10000</f>
        <v>1.0079</v>
      </c>
      <c r="L45" s="37">
        <f>+'[2]CONSUMO EN ARGENTINA POR COLOR'!$H439/10000</f>
        <v>1.3960999999999999</v>
      </c>
      <c r="M45" s="7">
        <f>+L45/K45-1</f>
        <v>0.38515725766445064</v>
      </c>
      <c r="N45" s="2"/>
      <c r="O45" s="42" t="s">
        <v>0</v>
      </c>
      <c r="P45" s="193">
        <f>+'[2]CONSUMO EN ARGENTINA POR COLOR'!H1157*9</f>
        <v>43.106450000000002</v>
      </c>
      <c r="Q45" s="6">
        <f t="shared" ref="Q45:X45" si="84">+SUM(C43:C45)+SUM(B46:B54)</f>
        <v>42.154199999999996</v>
      </c>
      <c r="R45" s="6">
        <f t="shared" si="84"/>
        <v>37.479099999999995</v>
      </c>
      <c r="S45" s="6">
        <f t="shared" si="84"/>
        <v>29.408900000000003</v>
      </c>
      <c r="T45" s="6">
        <f t="shared" si="84"/>
        <v>28.057899999999997</v>
      </c>
      <c r="U45" s="6">
        <f t="shared" si="84"/>
        <v>25.741</v>
      </c>
      <c r="V45" s="6">
        <f t="shared" si="84"/>
        <v>32.689900000000002</v>
      </c>
      <c r="W45" s="6">
        <f t="shared" si="84"/>
        <v>34.8035</v>
      </c>
      <c r="X45" s="6">
        <f t="shared" si="84"/>
        <v>30.7012</v>
      </c>
      <c r="Y45" s="67">
        <f t="shared" ref="Y45" si="85">+SUM(K43:K45)+SUM(J46:J54)</f>
        <v>24.027199999999997</v>
      </c>
      <c r="Z45" s="67">
        <f t="shared" ref="Z45" si="86">+SUM(L43:L45)+SUM(K46:K54)</f>
        <v>22.9941</v>
      </c>
      <c r="AA45" s="78">
        <f>+Z45/Y45-1</f>
        <v>-4.2997103282945925E-2</v>
      </c>
      <c r="AB45" s="7">
        <f>+POWER(Z45/U45,0.2)-1</f>
        <v>-2.2316692680422245E-2</v>
      </c>
    </row>
    <row r="46" spans="1:28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">
        <f>+'[2]CONSUMO EN ARGENTINA POR COLOR'!$H416/10000</f>
        <v>1.2184999999999999</v>
      </c>
      <c r="K46" s="67">
        <f>+'[2]CONSUMO EN ARGENTINA POR COLOR'!$H428/10000</f>
        <v>1.8152999999999999</v>
      </c>
      <c r="L46" s="37">
        <f>+'[2]CONSUMO EN ARGENTINA POR COLOR'!$H440/10000</f>
        <v>1.6832</v>
      </c>
      <c r="M46" s="7">
        <f>+L46/K46-1</f>
        <v>-7.2770340990469862E-2</v>
      </c>
      <c r="N46" s="2"/>
      <c r="O46" s="42" t="s">
        <v>1</v>
      </c>
      <c r="P46" s="193">
        <f>+'[2]CONSUMO EN ARGENTINA POR COLOR'!H1158*9</f>
        <v>43.811033000000009</v>
      </c>
      <c r="Q46" s="6">
        <f t="shared" ref="Q46:Y46" si="87">+SUM(C43:C46)+SUM(B47:B54)</f>
        <v>42.0017</v>
      </c>
      <c r="R46" s="6">
        <f t="shared" si="87"/>
        <v>37.236199999999997</v>
      </c>
      <c r="S46" s="6">
        <f t="shared" si="87"/>
        <v>28.2057</v>
      </c>
      <c r="T46" s="6">
        <f t="shared" si="87"/>
        <v>27.9818</v>
      </c>
      <c r="U46" s="6">
        <f t="shared" si="87"/>
        <v>26.947400000000002</v>
      </c>
      <c r="V46" s="6">
        <f t="shared" si="87"/>
        <v>32.9664</v>
      </c>
      <c r="W46" s="6">
        <f t="shared" si="87"/>
        <v>34.1646</v>
      </c>
      <c r="X46" s="6">
        <f t="shared" si="87"/>
        <v>30.083899999999996</v>
      </c>
      <c r="Y46" s="67">
        <f t="shared" si="87"/>
        <v>24.623999999999999</v>
      </c>
      <c r="Z46" s="37">
        <f t="shared" ref="Z46" si="88">+SUM(L43:L46)+SUM(K47:K54)</f>
        <v>22.861999999999998</v>
      </c>
      <c r="AA46" s="78">
        <f>+Z46/Y46-1</f>
        <v>-7.1556205328135225E-2</v>
      </c>
      <c r="AB46" s="7">
        <f>+POWER(Z46/U46,0.2)-1</f>
        <v>-3.2347394592076584E-2</v>
      </c>
    </row>
    <row r="47" spans="1:28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">
        <f>+'[2]CONSUMO EN ARGENTINA POR COLOR'!$H417/10000</f>
        <v>1.3709</v>
      </c>
      <c r="K47" s="67">
        <f>+'[2]CONSUMO EN ARGENTINA POR COLOR'!$H429/10000</f>
        <v>1.0709</v>
      </c>
      <c r="L47" s="37"/>
      <c r="M47" s="7"/>
      <c r="N47" s="2"/>
      <c r="O47" s="42" t="s">
        <v>2</v>
      </c>
      <c r="P47" s="193">
        <f>+'[2]CONSUMO EN ARGENTINA POR COLOR'!H1159*9</f>
        <v>43.978045000000002</v>
      </c>
      <c r="Q47" s="6">
        <f t="shared" ref="Q47:Y47" si="89">+SUM(C43:C47)+SUM(B48:B54)</f>
        <v>41.879799999999996</v>
      </c>
      <c r="R47" s="6">
        <f t="shared" si="89"/>
        <v>36.448900000000002</v>
      </c>
      <c r="S47" s="6">
        <f t="shared" si="89"/>
        <v>27.762500000000003</v>
      </c>
      <c r="T47" s="6">
        <f t="shared" si="89"/>
        <v>27.126099999999997</v>
      </c>
      <c r="U47" s="6">
        <f t="shared" si="89"/>
        <v>28.352399999999999</v>
      </c>
      <c r="V47" s="6">
        <f t="shared" si="89"/>
        <v>33.389800000000001</v>
      </c>
      <c r="W47" s="6">
        <f t="shared" si="89"/>
        <v>34.121299999999998</v>
      </c>
      <c r="X47" s="6">
        <f t="shared" si="89"/>
        <v>28.639499999999998</v>
      </c>
      <c r="Y47" s="67">
        <f t="shared" si="89"/>
        <v>24.323999999999998</v>
      </c>
      <c r="Z47" s="37"/>
      <c r="AA47" s="78"/>
      <c r="AB47" s="7"/>
    </row>
    <row r="48" spans="1:28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">
        <f>+'[2]CONSUMO EN ARGENTINA POR COLOR'!$H418/10000</f>
        <v>1.1617999999999999</v>
      </c>
      <c r="K48" s="67">
        <f>+'[2]CONSUMO EN ARGENTINA POR COLOR'!$H430/10000</f>
        <v>1.0926</v>
      </c>
      <c r="L48" s="37"/>
      <c r="M48" s="7"/>
      <c r="N48" s="2"/>
      <c r="O48" s="42" t="s">
        <v>3</v>
      </c>
      <c r="P48" s="193">
        <f>+'[2]CONSUMO EN ARGENTINA POR COLOR'!H1160*9</f>
        <v>44.701235000000004</v>
      </c>
      <c r="Q48" s="6">
        <f t="shared" ref="Q48:X48" si="90">+SUM(C43:C48)+SUM(B49:B54)</f>
        <v>42.271500000000003</v>
      </c>
      <c r="R48" s="6">
        <f t="shared" si="90"/>
        <v>35.462899999999998</v>
      </c>
      <c r="S48" s="6">
        <f t="shared" si="90"/>
        <v>27.385100000000001</v>
      </c>
      <c r="T48" s="6">
        <f t="shared" si="90"/>
        <v>27.108699999999999</v>
      </c>
      <c r="U48" s="6">
        <f t="shared" si="90"/>
        <v>28.685400000000001</v>
      </c>
      <c r="V48" s="6">
        <f t="shared" si="90"/>
        <v>33.751600000000003</v>
      </c>
      <c r="W48" s="6">
        <f t="shared" si="90"/>
        <v>33.9084</v>
      </c>
      <c r="X48" s="6">
        <f t="shared" si="90"/>
        <v>27.232599999999998</v>
      </c>
      <c r="Y48" s="67">
        <f t="shared" ref="Y48" si="91">+SUM(K43:K48)+SUM(J49:J54)</f>
        <v>24.254799999999999</v>
      </c>
      <c r="Z48" s="37"/>
      <c r="AA48" s="78"/>
      <c r="AB48" s="7"/>
    </row>
    <row r="49" spans="1:28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">
        <f>+'[2]CONSUMO EN ARGENTINA POR COLOR'!$H419/10000</f>
        <v>1.6186</v>
      </c>
      <c r="K49" s="67">
        <f>+'[2]CONSUMO EN ARGENTINA POR COLOR'!$H431/10000</f>
        <v>1.8485</v>
      </c>
      <c r="L49" s="37"/>
      <c r="M49" s="7"/>
      <c r="N49" s="2"/>
      <c r="O49" s="42" t="s">
        <v>4</v>
      </c>
      <c r="P49" s="193">
        <f>+'[2]CONSUMO EN ARGENTINA POR COLOR'!H1161*9</f>
        <v>44.039085999999998</v>
      </c>
      <c r="Q49" s="6">
        <f t="shared" ref="Q49:X49" si="92">+SUM(C43:C49)+SUM(B50:B54)</f>
        <v>42.3994</v>
      </c>
      <c r="R49" s="6">
        <f t="shared" si="92"/>
        <v>34.469000000000001</v>
      </c>
      <c r="S49" s="6">
        <f t="shared" si="92"/>
        <v>27.252199999999998</v>
      </c>
      <c r="T49" s="6">
        <f t="shared" si="92"/>
        <v>27.018899999999995</v>
      </c>
      <c r="U49" s="6">
        <f t="shared" si="92"/>
        <v>29.356000000000002</v>
      </c>
      <c r="V49" s="6">
        <f t="shared" si="92"/>
        <v>33.442599999999999</v>
      </c>
      <c r="W49" s="6">
        <f t="shared" si="92"/>
        <v>33.831699999999998</v>
      </c>
      <c r="X49" s="6">
        <f t="shared" si="92"/>
        <v>26.504800000000003</v>
      </c>
      <c r="Y49" s="67">
        <f t="shared" ref="Y49" si="93">+SUM(K43:K49)+SUM(J50:J54)</f>
        <v>24.4847</v>
      </c>
      <c r="Z49" s="37"/>
      <c r="AA49" s="78"/>
      <c r="AB49" s="7"/>
    </row>
    <row r="50" spans="1:28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">
        <f>+'[2]CONSUMO EN ARGENTINA POR COLOR'!$H420/10000</f>
        <v>2.1998000000000002</v>
      </c>
      <c r="K50" s="67">
        <f>+'[2]CONSUMO EN ARGENTINA POR COLOR'!$H432/10000</f>
        <v>2.4662000000000002</v>
      </c>
      <c r="L50" s="37"/>
      <c r="M50" s="7"/>
      <c r="N50" s="2"/>
      <c r="O50" s="42" t="s">
        <v>5</v>
      </c>
      <c r="P50" s="193">
        <f>+'[2]CONSUMO EN ARGENTINA POR COLOR'!H1162*9</f>
        <v>43.955263999999993</v>
      </c>
      <c r="Q50" s="6">
        <f t="shared" ref="Q50:X50" si="94">+SUM(C43:C50)+SUM(B51:B54)</f>
        <v>41.507399999999997</v>
      </c>
      <c r="R50" s="6">
        <f t="shared" si="94"/>
        <v>34.3294</v>
      </c>
      <c r="S50" s="6">
        <f t="shared" si="94"/>
        <v>26.64</v>
      </c>
      <c r="T50" s="6">
        <f t="shared" si="94"/>
        <v>27.024900000000002</v>
      </c>
      <c r="U50" s="6">
        <f t="shared" si="94"/>
        <v>29.615900000000003</v>
      </c>
      <c r="V50" s="6">
        <f t="shared" si="94"/>
        <v>35.164900000000003</v>
      </c>
      <c r="W50" s="6">
        <f t="shared" si="94"/>
        <v>32.988600000000005</v>
      </c>
      <c r="X50" s="6">
        <f t="shared" si="94"/>
        <v>25.081499999999998</v>
      </c>
      <c r="Y50" s="67">
        <f t="shared" ref="Y50" si="95">+SUM(K43:K50)+SUM(J51:J54)</f>
        <v>24.751100000000001</v>
      </c>
      <c r="Z50" s="37"/>
      <c r="AA50" s="78"/>
      <c r="AB50" s="7"/>
    </row>
    <row r="51" spans="1:28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">
        <f>+'[2]CONSUMO EN ARGENTINA POR COLOR'!$H421/10000</f>
        <v>3.3126000000000002</v>
      </c>
      <c r="K51" s="67">
        <f>+'[2]CONSUMO EN ARGENTINA POR COLOR'!$H433/10000</f>
        <v>3.0175999999999998</v>
      </c>
      <c r="L51" s="37"/>
      <c r="M51" s="7"/>
      <c r="N51" s="2"/>
      <c r="O51" s="42" t="s">
        <v>6</v>
      </c>
      <c r="P51" s="193">
        <f>+'[2]CONSUMO EN ARGENTINA POR COLOR'!H1163*9</f>
        <v>43.908491999999995</v>
      </c>
      <c r="Q51" s="6">
        <f t="shared" ref="Q51:X51" si="96">+SUM(C43:C51)+SUM(B52:B54)</f>
        <v>40.406300000000002</v>
      </c>
      <c r="R51" s="6">
        <f t="shared" si="96"/>
        <v>33.084400000000002</v>
      </c>
      <c r="S51" s="6">
        <f t="shared" si="96"/>
        <v>26.801200000000001</v>
      </c>
      <c r="T51" s="6">
        <f t="shared" si="96"/>
        <v>26.893699999999999</v>
      </c>
      <c r="U51" s="6">
        <f t="shared" si="96"/>
        <v>29.5764</v>
      </c>
      <c r="V51" s="6">
        <f t="shared" si="96"/>
        <v>36.673300000000005</v>
      </c>
      <c r="W51" s="6">
        <f t="shared" si="96"/>
        <v>32.137600000000006</v>
      </c>
      <c r="X51" s="6">
        <f t="shared" si="96"/>
        <v>24.660199999999996</v>
      </c>
      <c r="Y51" s="67">
        <f t="shared" ref="Y51" si="97">+SUM(K43:K51)+SUM(J52:J54)</f>
        <v>24.456099999999999</v>
      </c>
      <c r="Z51" s="37"/>
      <c r="AA51" s="78"/>
      <c r="AB51" s="7"/>
    </row>
    <row r="52" spans="1:28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">
        <f>+'[2]CONSUMO EN ARGENTINA POR COLOR'!$H422/10000</f>
        <v>3.7395999999999998</v>
      </c>
      <c r="K52" s="67">
        <f>+'[2]CONSUMO EN ARGENTINA POR COLOR'!$H434/10000</f>
        <v>3.0480999999999998</v>
      </c>
      <c r="L52" s="37"/>
      <c r="M52" s="7"/>
      <c r="N52" s="2"/>
      <c r="O52" s="42" t="s">
        <v>7</v>
      </c>
      <c r="P52" s="193">
        <f>+'[2]CONSUMO EN ARGENTINA POR COLOR'!H1164*9</f>
        <v>43.911067999999993</v>
      </c>
      <c r="Q52" s="6">
        <f t="shared" ref="Q52:X52" si="98">+SUM(C43:C52)+SUM(B53:B54)</f>
        <v>39.699399999999997</v>
      </c>
      <c r="R52" s="6">
        <f t="shared" si="98"/>
        <v>32.552700000000002</v>
      </c>
      <c r="S52" s="6">
        <f t="shared" si="98"/>
        <v>26.7318</v>
      </c>
      <c r="T52" s="6">
        <f t="shared" si="98"/>
        <v>26.015799999999999</v>
      </c>
      <c r="U52" s="6">
        <f t="shared" si="98"/>
        <v>29.564200000000003</v>
      </c>
      <c r="V52" s="6">
        <f t="shared" si="98"/>
        <v>37.88000000000001</v>
      </c>
      <c r="W52" s="6">
        <f t="shared" si="98"/>
        <v>32.312200000000004</v>
      </c>
      <c r="X52" s="6">
        <f t="shared" si="98"/>
        <v>24.192900000000002</v>
      </c>
      <c r="Y52" s="67">
        <f t="shared" ref="Y52" si="99">+SUM(K43:K52)+SUM(J53:J54)</f>
        <v>23.764600000000002</v>
      </c>
      <c r="Z52" s="37"/>
      <c r="AA52" s="78"/>
      <c r="AB52" s="7"/>
    </row>
    <row r="53" spans="1:28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">
        <f>+'[2]CONSUMO EN ARGENTINA POR COLOR'!$H423/10000</f>
        <v>3.8319000000000001</v>
      </c>
      <c r="K53" s="67">
        <f>+'[2]CONSUMO EN ARGENTINA POR COLOR'!$H435/10000</f>
        <v>2.7214999999999998</v>
      </c>
      <c r="L53" s="37"/>
      <c r="M53" s="7"/>
      <c r="N53" s="2"/>
      <c r="O53" s="42" t="s">
        <v>8</v>
      </c>
      <c r="P53" s="193">
        <f>+'[2]CONSUMO EN ARGENTINA POR COLOR'!H1165*9</f>
        <v>43.924668000000004</v>
      </c>
      <c r="Q53" s="6">
        <f t="shared" ref="Q53:X53" si="100">+SUM(C43:C53)+SUM(B54)</f>
        <v>39.317999999999998</v>
      </c>
      <c r="R53" s="6">
        <f t="shared" si="100"/>
        <v>31.293799999999997</v>
      </c>
      <c r="S53" s="6">
        <f t="shared" si="100"/>
        <v>27.416699999999999</v>
      </c>
      <c r="T53" s="6">
        <f t="shared" si="100"/>
        <v>25.599299999999999</v>
      </c>
      <c r="U53" s="6">
        <f t="shared" si="100"/>
        <v>30.319900000000004</v>
      </c>
      <c r="V53" s="6">
        <f t="shared" si="100"/>
        <v>37.126500000000007</v>
      </c>
      <c r="W53" s="6">
        <f t="shared" si="100"/>
        <v>32.095600000000005</v>
      </c>
      <c r="X53" s="6">
        <f t="shared" si="100"/>
        <v>24.6751</v>
      </c>
      <c r="Y53" s="67">
        <f t="shared" ref="Y53" si="101">+SUM(K43:K53)+SUM(J54)</f>
        <v>22.654199999999999</v>
      </c>
      <c r="Z53" s="37"/>
      <c r="AA53" s="78"/>
      <c r="AB53" s="7"/>
    </row>
    <row r="54" spans="1:28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">
        <f>+'[2]CONSUMO EN ARGENTINA POR COLOR'!$H424/10000</f>
        <v>2.1568999999999998</v>
      </c>
      <c r="K54" s="67">
        <f>+'[2]CONSUMO EN ARGENTINA POR COLOR'!$H436/10000</f>
        <v>2.3329</v>
      </c>
      <c r="L54" s="37"/>
      <c r="M54" s="7"/>
      <c r="N54" s="2"/>
      <c r="O54" s="42" t="s">
        <v>9</v>
      </c>
      <c r="P54" s="193">
        <f>+'[2]CONSUMO EN ARGENTINA POR COLOR'!H1166*9</f>
        <v>45.256817000000005</v>
      </c>
      <c r="Q54" s="6">
        <f t="shared" ref="Q54:X54" si="102">+SUM(C43:C54)</f>
        <v>38.157799999999995</v>
      </c>
      <c r="R54" s="6">
        <f t="shared" si="102"/>
        <v>30.912999999999997</v>
      </c>
      <c r="S54" s="6">
        <f t="shared" si="102"/>
        <v>28.068799999999996</v>
      </c>
      <c r="T54" s="6">
        <f t="shared" si="102"/>
        <v>25.016200000000001</v>
      </c>
      <c r="U54" s="6">
        <f t="shared" si="102"/>
        <v>31.789900000000003</v>
      </c>
      <c r="V54" s="6">
        <f t="shared" si="102"/>
        <v>35.881400000000006</v>
      </c>
      <c r="W54" s="6">
        <f t="shared" si="102"/>
        <v>31.761700000000001</v>
      </c>
      <c r="X54" s="6">
        <f t="shared" si="102"/>
        <v>24.435200000000002</v>
      </c>
      <c r="Y54" s="67">
        <f t="shared" ref="Y54" si="103">+SUM(K43:K54)</f>
        <v>22.830199999999998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43.532162</v>
      </c>
      <c r="C55" s="54">
        <f t="shared" ref="C55:H55" si="104">SUM(C43:C54)</f>
        <v>38.157799999999995</v>
      </c>
      <c r="D55" s="54">
        <f t="shared" si="104"/>
        <v>30.912999999999997</v>
      </c>
      <c r="E55" s="54">
        <f t="shared" si="104"/>
        <v>28.068799999999996</v>
      </c>
      <c r="F55" s="54">
        <f t="shared" si="104"/>
        <v>25.016200000000001</v>
      </c>
      <c r="G55" s="54">
        <f t="shared" si="104"/>
        <v>31.789900000000003</v>
      </c>
      <c r="H55" s="54">
        <f t="shared" si="104"/>
        <v>35.881400000000006</v>
      </c>
      <c r="I55" s="54">
        <f t="shared" ref="I55:J55" si="105">SUM(I43:I54)</f>
        <v>31.761700000000001</v>
      </c>
      <c r="J55" s="54">
        <f t="shared" si="105"/>
        <v>24.435200000000002</v>
      </c>
      <c r="K55" s="186">
        <f t="shared" ref="K55" si="106">SUM(K43:K54)</f>
        <v>22.830199999999998</v>
      </c>
      <c r="L55" s="186"/>
      <c r="M55" s="56"/>
      <c r="N55" s="3"/>
      <c r="O55" s="43" t="s">
        <v>14</v>
      </c>
      <c r="P55" s="238">
        <f>+AVERAGE(P43:P54)</f>
        <v>43.926129083333336</v>
      </c>
      <c r="Q55" s="46">
        <f>+AVERAGE(Q43:Q54)</f>
        <v>41.274543666666666</v>
      </c>
      <c r="R55" s="46">
        <f t="shared" ref="R55:Y55" si="107">+AVERAGE(R43:R54)</f>
        <v>34.91811666666667</v>
      </c>
      <c r="S55" s="46">
        <f t="shared" si="107"/>
        <v>28.108450000000001</v>
      </c>
      <c r="T55" s="46">
        <f t="shared" si="107"/>
        <v>26.960941666666667</v>
      </c>
      <c r="U55" s="46">
        <f t="shared" si="107"/>
        <v>28.350075000000004</v>
      </c>
      <c r="V55" s="226">
        <f t="shared" si="107"/>
        <v>34.413791666666661</v>
      </c>
      <c r="W55" s="226">
        <f t="shared" si="107"/>
        <v>33.623216666666671</v>
      </c>
      <c r="X55" s="226">
        <f t="shared" si="107"/>
        <v>27.394558333333332</v>
      </c>
      <c r="Y55" s="220">
        <f t="shared" si="107"/>
        <v>24.067474999999998</v>
      </c>
      <c r="Z55" s="197">
        <f t="shared" ref="Z55" si="108">+AVERAGE(Z43:Z54)</f>
        <v>22.779274999999998</v>
      </c>
      <c r="AA55" s="79">
        <f>+Y55/X55-1</f>
        <v>-0.12145051921808081</v>
      </c>
      <c r="AB55" s="75">
        <f>+POWER(Y55/T55,0.2)-1</f>
        <v>-2.2449742341347223E-2</v>
      </c>
    </row>
    <row r="56" spans="1:28" ht="25.5" x14ac:dyDescent="0.25">
      <c r="A56" s="57" t="s">
        <v>15</v>
      </c>
      <c r="B56" s="195">
        <f t="shared" ref="B56:H56" si="109">+B55/B$163</f>
        <v>4.6230251965192572E-2</v>
      </c>
      <c r="C56" s="58">
        <f t="shared" si="109"/>
        <v>4.2753693825118795E-2</v>
      </c>
      <c r="D56" s="58">
        <f t="shared" si="109"/>
        <v>3.6818631111094166E-2</v>
      </c>
      <c r="E56" s="58">
        <f t="shared" si="109"/>
        <v>3.1706868258825405E-2</v>
      </c>
      <c r="F56" s="58">
        <f t="shared" si="109"/>
        <v>2.6529276035249634E-2</v>
      </c>
      <c r="G56" s="58">
        <f t="shared" si="109"/>
        <v>3.7931123354214807E-2</v>
      </c>
      <c r="H56" s="58">
        <f t="shared" si="109"/>
        <v>4.3355455674884476E-2</v>
      </c>
      <c r="I56" s="58">
        <f t="shared" ref="I56:J56" si="110">+I55/I$163</f>
        <v>4.0969083670230985E-2</v>
      </c>
      <c r="J56" s="58">
        <f t="shared" si="110"/>
        <v>3.2040592485092459E-2</v>
      </c>
      <c r="K56" s="189">
        <f t="shared" ref="K56" si="111">+K55/K$163</f>
        <v>3.0659181397627432E-2</v>
      </c>
      <c r="L56" s="189"/>
      <c r="M56" s="59"/>
      <c r="N56" s="3"/>
      <c r="O56" s="44" t="s">
        <v>15</v>
      </c>
      <c r="P56" s="239">
        <f t="shared" ref="P56:X56" si="112">+P55/P$163</f>
        <v>4.3234623040035704E-2</v>
      </c>
      <c r="Q56" s="48">
        <f t="shared" si="112"/>
        <v>4.5247228455572157E-2</v>
      </c>
      <c r="R56" s="48">
        <f t="shared" si="112"/>
        <v>4.0122875464666329E-2</v>
      </c>
      <c r="S56" s="48">
        <f t="shared" si="112"/>
        <v>3.2890520014417557E-2</v>
      </c>
      <c r="T56" s="48">
        <f t="shared" si="112"/>
        <v>2.9348925288276085E-2</v>
      </c>
      <c r="U56" s="48">
        <f t="shared" si="112"/>
        <v>3.2084325835404041E-2</v>
      </c>
      <c r="V56" s="58">
        <f t="shared" si="112"/>
        <v>4.084553402178677E-2</v>
      </c>
      <c r="W56" s="58">
        <f t="shared" si="112"/>
        <v>4.2580000720152014E-2</v>
      </c>
      <c r="X56" s="58">
        <f t="shared" si="112"/>
        <v>3.5774358469306579E-2</v>
      </c>
      <c r="Y56" s="189">
        <f t="shared" ref="Y56:Z56" si="113">+Y55/Y$163</f>
        <v>3.1703284867938317E-2</v>
      </c>
      <c r="Z56" s="188">
        <f t="shared" si="113"/>
        <v>3.0567210215838473E-2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K57" si="114">+D55/C55-1</f>
        <v>-0.18986419552489919</v>
      </c>
      <c r="E57" s="62">
        <f t="shared" si="114"/>
        <v>-9.2006599165399661E-2</v>
      </c>
      <c r="F57" s="62">
        <f t="shared" si="114"/>
        <v>-0.10875420395599367</v>
      </c>
      <c r="G57" s="62">
        <f t="shared" si="114"/>
        <v>0.27077253939447243</v>
      </c>
      <c r="H57" s="62">
        <f t="shared" si="114"/>
        <v>0.12870439982510185</v>
      </c>
      <c r="I57" s="62">
        <f t="shared" si="114"/>
        <v>-0.11481436064367623</v>
      </c>
      <c r="J57" s="62">
        <f t="shared" si="114"/>
        <v>-0.23067090237613219</v>
      </c>
      <c r="K57" s="190">
        <f t="shared" si="114"/>
        <v>-6.5683931377684801E-2</v>
      </c>
      <c r="L57" s="190"/>
      <c r="M57" s="63"/>
      <c r="N57" s="2"/>
      <c r="O57" s="45" t="s">
        <v>12</v>
      </c>
      <c r="P57" s="240"/>
      <c r="Q57" s="50">
        <f>+Q55/P55-1</f>
        <v>-6.0364650197978542E-2</v>
      </c>
      <c r="R57" s="50">
        <f t="shared" ref="R57:T57" si="115">+R55/Q55-1</f>
        <v>-0.15400356818804639</v>
      </c>
      <c r="S57" s="50">
        <f t="shared" si="115"/>
        <v>-0.19501815437736003</v>
      </c>
      <c r="T57" s="50">
        <f t="shared" si="115"/>
        <v>-4.0824319140092546E-2</v>
      </c>
      <c r="U57" s="50">
        <f t="shared" ref="U57" si="116">+U55/T55-1</f>
        <v>5.1523917469499914E-2</v>
      </c>
      <c r="V57" s="62">
        <f t="shared" ref="V57" si="117">+V55/U55-1</f>
        <v>0.21388714727092095</v>
      </c>
      <c r="W57" s="62">
        <f t="shared" ref="W57" si="118">+W55/V55-1</f>
        <v>-2.2972621199591425E-2</v>
      </c>
      <c r="X57" s="62">
        <f t="shared" ref="X57:Z57" si="119">+X55/W55-1</f>
        <v>-0.18524873438145184</v>
      </c>
      <c r="Y57" s="190">
        <f t="shared" si="119"/>
        <v>-0.12145051921808081</v>
      </c>
      <c r="Z57" s="187">
        <f t="shared" si="119"/>
        <v>-5.35245180476972E-2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6" t="s">
        <v>249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8"/>
      <c r="N59" s="2"/>
      <c r="O59" s="276" t="s">
        <v>250</v>
      </c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8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20">+C60+1</f>
        <v>2018</v>
      </c>
      <c r="E60" s="39">
        <f t="shared" si="120"/>
        <v>2019</v>
      </c>
      <c r="F60" s="39">
        <f t="shared" si="120"/>
        <v>2020</v>
      </c>
      <c r="G60" s="39">
        <f t="shared" si="120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237">
        <v>2016</v>
      </c>
      <c r="Q60" s="64">
        <f>+P60+1</f>
        <v>2017</v>
      </c>
      <c r="R60" s="64">
        <f t="shared" ref="R60:T60" si="121">+Q60+1</f>
        <v>2018</v>
      </c>
      <c r="S60" s="64">
        <f t="shared" si="121"/>
        <v>2019</v>
      </c>
      <c r="T60" s="64">
        <f t="shared" si="121"/>
        <v>2020</v>
      </c>
      <c r="U60" s="64">
        <f t="shared" ref="U60" si="122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">
        <f>+'[2]CONSUMO EN ARGENTINA POR COLOR'!$K413/10000</f>
        <v>15.661799999999999</v>
      </c>
      <c r="K61" s="67">
        <f>+'[2]CONSUMO EN ARGENTINA POR COLOR'!$K425/10000</f>
        <v>13.677199999999999</v>
      </c>
      <c r="L61" s="37">
        <f>+'[2]CONSUMO EN ARGENTINA POR COLOR'!$K437/10000</f>
        <v>14.9285</v>
      </c>
      <c r="M61" s="7">
        <f>+L61/K61-1</f>
        <v>9.1488023864533696E-2</v>
      </c>
      <c r="N61" s="2"/>
      <c r="O61" s="42" t="s">
        <v>10</v>
      </c>
      <c r="P61" s="193">
        <f>+'[2]CONSUMO EN ARGENTINA POR COLOR'!K1155*9</f>
        <v>232.85586000000004</v>
      </c>
      <c r="Q61" s="6">
        <f t="shared" ref="Q61:Z61" si="123">+SUM(C61)+SUM(B62:B72)</f>
        <v>234.17456199999995</v>
      </c>
      <c r="R61" s="6">
        <f t="shared" si="123"/>
        <v>236.74299999999997</v>
      </c>
      <c r="S61" s="6">
        <f t="shared" si="123"/>
        <v>208.25040000000004</v>
      </c>
      <c r="T61" s="6">
        <f t="shared" si="123"/>
        <v>209.70920000000001</v>
      </c>
      <c r="U61" s="6">
        <f t="shared" si="123"/>
        <v>206.87150000000003</v>
      </c>
      <c r="V61" s="6">
        <f t="shared" si="123"/>
        <v>217.61579999999998</v>
      </c>
      <c r="W61" s="6">
        <f t="shared" si="123"/>
        <v>228.99469999999999</v>
      </c>
      <c r="X61" s="6">
        <f t="shared" si="123"/>
        <v>212.23920000000001</v>
      </c>
      <c r="Y61" s="67">
        <f t="shared" si="123"/>
        <v>201.59410000000003</v>
      </c>
      <c r="Z61" s="37">
        <f t="shared" si="123"/>
        <v>186.82590000000005</v>
      </c>
      <c r="AA61" s="78">
        <f>+Z61/Y61-1</f>
        <v>-7.3257104250570748E-2</v>
      </c>
      <c r="AB61" s="7">
        <f>+POWER(Z61/U61,0.2)-1</f>
        <v>-2.0177780142239476E-2</v>
      </c>
    </row>
    <row r="62" spans="1:28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">
        <f>+'[2]CONSUMO EN ARGENTINA POR COLOR'!$K414/10000</f>
        <v>13.198399999999999</v>
      </c>
      <c r="K62" s="67">
        <f>+'[2]CONSUMO EN ARGENTINA POR COLOR'!$K426/10000</f>
        <v>14.662000000000001</v>
      </c>
      <c r="L62" s="37">
        <f>+'[2]CONSUMO EN ARGENTINA POR COLOR'!$K438/10000</f>
        <v>13.3955</v>
      </c>
      <c r="M62" s="7">
        <f>+L62/K62-1</f>
        <v>-8.6379757195471307E-2</v>
      </c>
      <c r="N62" s="2"/>
      <c r="O62" s="42" t="s">
        <v>11</v>
      </c>
      <c r="P62" s="193">
        <f>+'[2]CONSUMO EN ARGENTINA POR COLOR'!K1156*9</f>
        <v>231.49980500000004</v>
      </c>
      <c r="Q62" s="6">
        <f t="shared" ref="Q62:X62" si="124">+SUM(C61:C62)+SUM(B63:B72)</f>
        <v>230.53656199999998</v>
      </c>
      <c r="R62" s="6">
        <f t="shared" si="124"/>
        <v>238.35649999999998</v>
      </c>
      <c r="S62" s="6">
        <f t="shared" si="124"/>
        <v>207.84380000000002</v>
      </c>
      <c r="T62" s="6">
        <f t="shared" si="124"/>
        <v>208.81670000000003</v>
      </c>
      <c r="U62" s="6">
        <f t="shared" si="124"/>
        <v>209.02760000000004</v>
      </c>
      <c r="V62" s="6">
        <f t="shared" si="124"/>
        <v>220.01149999999998</v>
      </c>
      <c r="W62" s="6">
        <f t="shared" si="124"/>
        <v>224.91069999999999</v>
      </c>
      <c r="X62" s="6">
        <f t="shared" si="124"/>
        <v>211.0915</v>
      </c>
      <c r="Y62" s="67">
        <f t="shared" ref="Y62" si="125">+SUM(K61:K62)+SUM(J63:J72)</f>
        <v>203.05770000000004</v>
      </c>
      <c r="Z62" s="37">
        <f t="shared" ref="Z62" si="126">+SUM(L61:L62)+SUM(K63:K72)</f>
        <v>185.55939999999998</v>
      </c>
      <c r="AA62" s="78">
        <f>+Z62/Y62-1</f>
        <v>-8.6174028367306699E-2</v>
      </c>
      <c r="AB62" s="7">
        <f>+POWER(Z62/U62,0.2)-1</f>
        <v>-2.3536835016442659E-2</v>
      </c>
    </row>
    <row r="63" spans="1:28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">
        <f>+'[2]CONSUMO EN ARGENTINA POR COLOR'!$K415/10000</f>
        <v>17.8308</v>
      </c>
      <c r="K63" s="67">
        <f>+'[2]CONSUMO EN ARGENTINA POR COLOR'!$K427/10000</f>
        <v>13.2887</v>
      </c>
      <c r="L63" s="37">
        <f>+'[2]CONSUMO EN ARGENTINA POR COLOR'!$K439/10000</f>
        <v>13.0557</v>
      </c>
      <c r="M63" s="7">
        <f>+L63/K63-1</f>
        <v>-1.7533694040801628E-2</v>
      </c>
      <c r="N63" s="2"/>
      <c r="O63" s="42" t="s">
        <v>0</v>
      </c>
      <c r="P63" s="193">
        <f>+'[2]CONSUMO EN ARGENTINA POR COLOR'!K1157*9</f>
        <v>235.73340100000001</v>
      </c>
      <c r="Q63" s="6">
        <f t="shared" ref="Q63:X63" si="127">+SUM(C61:C63)+SUM(B64:B72)</f>
        <v>230.34799999999998</v>
      </c>
      <c r="R63" s="6">
        <f t="shared" si="127"/>
        <v>238.47719999999998</v>
      </c>
      <c r="S63" s="6">
        <f t="shared" si="127"/>
        <v>204.16480000000001</v>
      </c>
      <c r="T63" s="6">
        <f t="shared" si="127"/>
        <v>206.78250000000003</v>
      </c>
      <c r="U63" s="6">
        <f t="shared" si="127"/>
        <v>209.2996</v>
      </c>
      <c r="V63" s="6">
        <f t="shared" si="127"/>
        <v>227.99459999999999</v>
      </c>
      <c r="W63" s="6">
        <f t="shared" si="127"/>
        <v>219.24639999999999</v>
      </c>
      <c r="X63" s="6">
        <f t="shared" si="127"/>
        <v>212.45779999999999</v>
      </c>
      <c r="Y63" s="67">
        <f t="shared" ref="Y63" si="128">+SUM(K61:K63)+SUM(J64:J72)</f>
        <v>198.51560000000001</v>
      </c>
      <c r="Z63" s="67">
        <f t="shared" ref="Z63" si="129">+SUM(L61:L63)+SUM(K64:K72)</f>
        <v>185.32639999999998</v>
      </c>
      <c r="AA63" s="78">
        <f>+Z63/Y63-1</f>
        <v>-6.643911108245415E-2</v>
      </c>
      <c r="AB63" s="7">
        <f>+POWER(Z63/U63,0.2)-1</f>
        <v>-2.4036045095568781E-2</v>
      </c>
    </row>
    <row r="64" spans="1:28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">
        <f>+'[2]CONSUMO EN ARGENTINA POR COLOR'!$K416/10000</f>
        <v>17.434899999999999</v>
      </c>
      <c r="K64" s="67">
        <f>+'[2]CONSUMO EN ARGENTINA POR COLOR'!$K428/10000</f>
        <v>15.644</v>
      </c>
      <c r="L64" s="37">
        <f>+'[2]CONSUMO EN ARGENTINA POR COLOR'!$K440/10000</f>
        <v>16.156600000000001</v>
      </c>
      <c r="M64" s="7">
        <f>+L64/K64-1</f>
        <v>3.276655586806454E-2</v>
      </c>
      <c r="N64" s="2"/>
      <c r="O64" s="42" t="s">
        <v>1</v>
      </c>
      <c r="P64" s="193">
        <f>+'[2]CONSUMO EN ARGENTINA POR COLOR'!K1158*9</f>
        <v>239.68351899999999</v>
      </c>
      <c r="Q64" s="6">
        <f t="shared" ref="Q64:X64" si="130">+SUM(C61:C64)+SUM(B65:B72)</f>
        <v>229.52229999999997</v>
      </c>
      <c r="R64" s="6">
        <f t="shared" si="130"/>
        <v>235.52080000000001</v>
      </c>
      <c r="S64" s="6">
        <f t="shared" si="130"/>
        <v>202.87549999999999</v>
      </c>
      <c r="T64" s="6">
        <f t="shared" si="130"/>
        <v>205.42309999999998</v>
      </c>
      <c r="U64" s="6">
        <f t="shared" si="130"/>
        <v>213.66640000000001</v>
      </c>
      <c r="V64" s="6">
        <f t="shared" si="130"/>
        <v>228.57839999999999</v>
      </c>
      <c r="W64" s="6">
        <f t="shared" si="130"/>
        <v>219.94499999999999</v>
      </c>
      <c r="X64" s="6">
        <f t="shared" si="130"/>
        <v>209.78580000000002</v>
      </c>
      <c r="Y64" s="67">
        <f t="shared" ref="Y64" si="131">+SUM(K61:K64)+SUM(J65:J72)</f>
        <v>196.72469999999998</v>
      </c>
      <c r="Z64" s="37">
        <f t="shared" ref="Z64" si="132">+SUM(L61:L64)+SUM(K65:K72)</f>
        <v>185.839</v>
      </c>
      <c r="AA64" s="78">
        <f>+Z64/Y64-1</f>
        <v>-5.5334688526656683E-2</v>
      </c>
      <c r="AB64" s="7">
        <f>+POWER(Z64/U64,0.2)-1</f>
        <v>-2.7521238249927804E-2</v>
      </c>
    </row>
    <row r="65" spans="1:29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">
        <f>+'[2]CONSUMO EN ARGENTINA POR COLOR'!$K417/10000</f>
        <v>18.9192</v>
      </c>
      <c r="K65" s="67">
        <f>+'[2]CONSUMO EN ARGENTINA POR COLOR'!$K429/10000</f>
        <v>12.928900000000001</v>
      </c>
      <c r="L65" s="37"/>
      <c r="M65" s="7"/>
      <c r="N65" s="2"/>
      <c r="O65" s="42" t="s">
        <v>2</v>
      </c>
      <c r="P65" s="193">
        <f>+'[2]CONSUMO EN ARGENTINA POR COLOR'!K1159*9</f>
        <v>240.60805999999999</v>
      </c>
      <c r="Q65" s="6">
        <f t="shared" ref="Q65:X65" si="133">+SUM(C61:C65)+SUM(B66:B72)</f>
        <v>234.3587</v>
      </c>
      <c r="R65" s="6">
        <f t="shared" si="133"/>
        <v>226.87379999999999</v>
      </c>
      <c r="S65" s="6">
        <f t="shared" si="133"/>
        <v>207.06640000000002</v>
      </c>
      <c r="T65" s="6">
        <f t="shared" si="133"/>
        <v>200.65439999999998</v>
      </c>
      <c r="U65" s="6">
        <f t="shared" si="133"/>
        <v>215.1028</v>
      </c>
      <c r="V65" s="6">
        <f t="shared" si="133"/>
        <v>231.29849999999999</v>
      </c>
      <c r="W65" s="6">
        <f t="shared" si="133"/>
        <v>220.82330000000002</v>
      </c>
      <c r="X65" s="6">
        <f t="shared" si="133"/>
        <v>208.78289999999998</v>
      </c>
      <c r="Y65" s="67">
        <f t="shared" ref="Y65" si="134">+SUM(K61:K65)+SUM(J66:J72)</f>
        <v>190.73439999999999</v>
      </c>
      <c r="Z65" s="37"/>
      <c r="AA65" s="78"/>
      <c r="AB65" s="7"/>
    </row>
    <row r="66" spans="1:29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">
        <f>+'[2]CONSUMO EN ARGENTINA POR COLOR'!$K418/10000</f>
        <v>13.989599999999999</v>
      </c>
      <c r="K66" s="67">
        <f>+'[2]CONSUMO EN ARGENTINA POR COLOR'!$K430/10000</f>
        <v>14.818099999999999</v>
      </c>
      <c r="L66" s="37"/>
      <c r="M66" s="7"/>
      <c r="N66" s="2"/>
      <c r="O66" s="42" t="s">
        <v>3</v>
      </c>
      <c r="P66" s="193">
        <f>+'[2]CONSUMO EN ARGENTINA POR COLOR'!K1160*9</f>
        <v>242.25372599999997</v>
      </c>
      <c r="Q66" s="6">
        <f t="shared" ref="Q66:X66" si="135">+SUM(C61:C66)+SUM(B67:B72)</f>
        <v>236.34139999999999</v>
      </c>
      <c r="R66" s="6">
        <f t="shared" si="135"/>
        <v>225.40640000000002</v>
      </c>
      <c r="S66" s="6">
        <f t="shared" si="135"/>
        <v>205.52390000000003</v>
      </c>
      <c r="T66" s="6">
        <f t="shared" si="135"/>
        <v>201.59649999999999</v>
      </c>
      <c r="U66" s="6">
        <f t="shared" si="135"/>
        <v>215.13139999999999</v>
      </c>
      <c r="V66" s="6">
        <f t="shared" si="135"/>
        <v>230.63239999999999</v>
      </c>
      <c r="W66" s="6">
        <f t="shared" si="135"/>
        <v>218.54050000000001</v>
      </c>
      <c r="X66" s="6">
        <f t="shared" si="135"/>
        <v>208.72360000000003</v>
      </c>
      <c r="Y66" s="67">
        <f t="shared" ref="Y66" si="136">+SUM(K61:K66)+SUM(J67:J72)</f>
        <v>191.56290000000001</v>
      </c>
      <c r="Z66" s="37"/>
      <c r="AA66" s="78"/>
      <c r="AB66" s="7"/>
    </row>
    <row r="67" spans="1:29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">
        <f>+'[2]CONSUMO EN ARGENTINA POR COLOR'!$K419/10000</f>
        <v>16.7074</v>
      </c>
      <c r="K67" s="67">
        <f>+'[2]CONSUMO EN ARGENTINA POR COLOR'!$K431/10000</f>
        <v>15.5943</v>
      </c>
      <c r="L67" s="37"/>
      <c r="M67" s="7"/>
      <c r="N67" s="2"/>
      <c r="O67" s="42" t="s">
        <v>4</v>
      </c>
      <c r="P67" s="193">
        <f>+'[2]CONSUMO EN ARGENTINA POR COLOR'!K1161*9</f>
        <v>241.269519</v>
      </c>
      <c r="Q67" s="6">
        <f t="shared" ref="Q67:X67" si="137">+SUM(C61:C67)+SUM(B68:B72)</f>
        <v>238.13329999999999</v>
      </c>
      <c r="R67" s="6">
        <f t="shared" si="137"/>
        <v>223.85580000000002</v>
      </c>
      <c r="S67" s="6">
        <f t="shared" si="137"/>
        <v>205.32010000000002</v>
      </c>
      <c r="T67" s="6">
        <f t="shared" si="137"/>
        <v>200.6095</v>
      </c>
      <c r="U67" s="6">
        <f t="shared" si="137"/>
        <v>216.92859999999999</v>
      </c>
      <c r="V67" s="6">
        <f t="shared" si="137"/>
        <v>229.91510000000002</v>
      </c>
      <c r="W67" s="6">
        <f t="shared" si="137"/>
        <v>214.2183</v>
      </c>
      <c r="X67" s="6">
        <f t="shared" si="137"/>
        <v>210.61330000000001</v>
      </c>
      <c r="Y67" s="67">
        <f t="shared" ref="Y67" si="138">+SUM(K61:K67)+SUM(J68:J72)</f>
        <v>190.44979999999998</v>
      </c>
      <c r="Z67" s="37"/>
      <c r="AA67" s="78"/>
      <c r="AB67" s="7"/>
    </row>
    <row r="68" spans="1:29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">
        <f>+'[2]CONSUMO EN ARGENTINA POR COLOR'!$K420/10000</f>
        <v>20.506900000000002</v>
      </c>
      <c r="K68" s="67">
        <f>+'[2]CONSUMO EN ARGENTINA POR COLOR'!$K432/10000</f>
        <v>15.9735</v>
      </c>
      <c r="L68" s="37"/>
      <c r="M68" s="7"/>
      <c r="N68" s="2"/>
      <c r="O68" s="42" t="s">
        <v>5</v>
      </c>
      <c r="P68" s="193">
        <f>+'[2]CONSUMO EN ARGENTINA POR COLOR'!K1162*9</f>
        <v>241.34527299999996</v>
      </c>
      <c r="Q68" s="6">
        <f t="shared" ref="Q68:X68" si="139">+SUM(C61:C68)+SUM(B69:B72)</f>
        <v>237.9967</v>
      </c>
      <c r="R68" s="6">
        <f t="shared" si="139"/>
        <v>221.35760000000002</v>
      </c>
      <c r="S68" s="6">
        <f t="shared" si="139"/>
        <v>205.7277</v>
      </c>
      <c r="T68" s="6">
        <f t="shared" si="139"/>
        <v>198.01579999999998</v>
      </c>
      <c r="U68" s="6">
        <f t="shared" si="139"/>
        <v>218.42060000000001</v>
      </c>
      <c r="V68" s="6">
        <f t="shared" si="139"/>
        <v>233.98250000000002</v>
      </c>
      <c r="W68" s="6">
        <f t="shared" si="139"/>
        <v>209.06790000000001</v>
      </c>
      <c r="X68" s="6">
        <f t="shared" si="139"/>
        <v>214.1138</v>
      </c>
      <c r="Y68" s="67">
        <f t="shared" ref="Y68" si="140">+SUM(K61:K68)+SUM(J69:J72)</f>
        <v>185.91640000000001</v>
      </c>
      <c r="Z68" s="37"/>
      <c r="AA68" s="78"/>
      <c r="AB68" s="7"/>
    </row>
    <row r="69" spans="1:29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">
        <f>+'[2]CONSUMO EN ARGENTINA POR COLOR'!$K421/10000</f>
        <v>17.067</v>
      </c>
      <c r="K69" s="67">
        <f>+'[2]CONSUMO EN ARGENTINA POR COLOR'!$K433/10000</f>
        <v>18.331</v>
      </c>
      <c r="L69" s="37"/>
      <c r="M69" s="7"/>
      <c r="N69" s="2"/>
      <c r="O69" s="42" t="s">
        <v>6</v>
      </c>
      <c r="P69" s="193">
        <f>+'[2]CONSUMO EN ARGENTINA POR COLOR'!K1163*9</f>
        <v>241.561735</v>
      </c>
      <c r="Q69" s="6">
        <f t="shared" ref="Q69:X69" si="141">+SUM(C61:C69)+SUM(B70:B72)</f>
        <v>240.1721</v>
      </c>
      <c r="R69" s="6">
        <f t="shared" si="141"/>
        <v>214.53390000000002</v>
      </c>
      <c r="S69" s="6">
        <f t="shared" si="141"/>
        <v>205.90469999999999</v>
      </c>
      <c r="T69" s="6">
        <f t="shared" si="141"/>
        <v>201.14159999999998</v>
      </c>
      <c r="U69" s="6">
        <f t="shared" si="141"/>
        <v>214.54480000000001</v>
      </c>
      <c r="V69" s="6">
        <f t="shared" si="141"/>
        <v>238.74900000000002</v>
      </c>
      <c r="W69" s="6">
        <f t="shared" si="141"/>
        <v>206.68959999999998</v>
      </c>
      <c r="X69" s="6">
        <f t="shared" si="141"/>
        <v>211.75900000000001</v>
      </c>
      <c r="Y69" s="67">
        <f t="shared" ref="Y69" si="142">+SUM(K61:K69)+SUM(J70:J72)</f>
        <v>187.18039999999999</v>
      </c>
      <c r="Z69" s="37"/>
      <c r="AA69" s="78"/>
      <c r="AB69" s="7"/>
    </row>
    <row r="70" spans="1:29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">
        <f>+'[2]CONSUMO EN ARGENTINA POR COLOR'!$K422/10000</f>
        <v>17.944500000000001</v>
      </c>
      <c r="K70" s="67">
        <f>+'[2]CONSUMO EN ARGENTINA POR COLOR'!$K434/10000</f>
        <v>17.3078</v>
      </c>
      <c r="L70" s="37"/>
      <c r="M70" s="7"/>
      <c r="N70" s="2"/>
      <c r="O70" s="42" t="s">
        <v>7</v>
      </c>
      <c r="P70" s="193">
        <f>+'[2]CONSUMO EN ARGENTINA POR COLOR'!K1164*9</f>
        <v>241.17387399999998</v>
      </c>
      <c r="Q70" s="6">
        <f t="shared" ref="Q70:X70" si="143">+SUM(C61:C70)+SUM(B71:B72)</f>
        <v>239.58229999999998</v>
      </c>
      <c r="R70" s="6">
        <f t="shared" si="143"/>
        <v>210.45410000000004</v>
      </c>
      <c r="S70" s="6">
        <f t="shared" si="143"/>
        <v>207.06399999999999</v>
      </c>
      <c r="T70" s="6">
        <f t="shared" si="143"/>
        <v>202.3552</v>
      </c>
      <c r="U70" s="6">
        <f t="shared" si="143"/>
        <v>212.08440000000002</v>
      </c>
      <c r="V70" s="6">
        <f t="shared" si="143"/>
        <v>241.45370000000003</v>
      </c>
      <c r="W70" s="6">
        <f t="shared" si="143"/>
        <v>209.10469999999998</v>
      </c>
      <c r="X70" s="6">
        <f t="shared" si="143"/>
        <v>207.23560000000001</v>
      </c>
      <c r="Y70" s="67">
        <f t="shared" ref="Y70" si="144">+SUM(K61:K70)+SUM(J71:J72)</f>
        <v>186.5437</v>
      </c>
      <c r="Z70" s="37"/>
      <c r="AA70" s="78"/>
      <c r="AB70" s="7"/>
    </row>
    <row r="71" spans="1:29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">
        <f>+'[2]CONSUMO EN ARGENTINA POR COLOR'!$K423/10000</f>
        <v>18.6938</v>
      </c>
      <c r="K71" s="67">
        <f>+'[2]CONSUMO EN ARGENTINA POR COLOR'!$K435/10000</f>
        <v>17.0381</v>
      </c>
      <c r="L71" s="37"/>
      <c r="M71" s="7"/>
      <c r="N71" s="2"/>
      <c r="O71" s="42" t="s">
        <v>8</v>
      </c>
      <c r="P71" s="193">
        <f>+'[2]CONSUMO EN ARGENTINA POR COLOR'!K1165*9</f>
        <v>240.85421799999997</v>
      </c>
      <c r="Q71" s="6">
        <f t="shared" ref="Q71:X71" si="145">+SUM(C61:C71)+SUM(B72)</f>
        <v>237.17839999999998</v>
      </c>
      <c r="R71" s="6">
        <f t="shared" si="145"/>
        <v>209.01200000000003</v>
      </c>
      <c r="S71" s="6">
        <f t="shared" si="145"/>
        <v>208.72159999999997</v>
      </c>
      <c r="T71" s="6">
        <f t="shared" si="145"/>
        <v>202.25830000000002</v>
      </c>
      <c r="U71" s="6">
        <f t="shared" si="145"/>
        <v>216.96250000000001</v>
      </c>
      <c r="V71" s="6">
        <f t="shared" si="145"/>
        <v>232.71350000000004</v>
      </c>
      <c r="W71" s="6">
        <f t="shared" si="145"/>
        <v>213.78169999999997</v>
      </c>
      <c r="X71" s="6">
        <f t="shared" si="145"/>
        <v>206.13990000000001</v>
      </c>
      <c r="Y71" s="67">
        <f t="shared" ref="Y71" si="146">+SUM(K61:K71)+SUM(J72)</f>
        <v>184.88800000000001</v>
      </c>
      <c r="Z71" s="37"/>
      <c r="AA71" s="78"/>
      <c r="AB71" s="7"/>
    </row>
    <row r="72" spans="1:29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">
        <f>+'[2]CONSUMO EN ARGENTINA POR COLOR'!$K424/10000</f>
        <v>15.6244</v>
      </c>
      <c r="K72" s="67">
        <f>+'[2]CONSUMO EN ARGENTINA POR COLOR'!$K436/10000</f>
        <v>16.311</v>
      </c>
      <c r="L72" s="37"/>
      <c r="M72" s="7"/>
      <c r="N72" s="2"/>
      <c r="O72" s="42" t="s">
        <v>9</v>
      </c>
      <c r="P72" s="193">
        <f>+'[2]CONSUMO EN ARGENTINA POR COLOR'!K1166*9</f>
        <v>242.063185</v>
      </c>
      <c r="Q72" s="6">
        <f t="shared" ref="Q72:X72" si="147">+SUM(C61:C72)</f>
        <v>235.38399999999999</v>
      </c>
      <c r="R72" s="6">
        <f t="shared" si="147"/>
        <v>209.53330000000003</v>
      </c>
      <c r="S72" s="6">
        <f t="shared" si="147"/>
        <v>209.07989999999998</v>
      </c>
      <c r="T72" s="6">
        <f t="shared" si="147"/>
        <v>204.36700000000002</v>
      </c>
      <c r="U72" s="6">
        <f t="shared" si="147"/>
        <v>218.00280000000001</v>
      </c>
      <c r="V72" s="6">
        <f t="shared" si="147"/>
        <v>231.00080000000003</v>
      </c>
      <c r="W72" s="6">
        <f t="shared" si="147"/>
        <v>212.72429999999997</v>
      </c>
      <c r="X72" s="6">
        <f t="shared" si="147"/>
        <v>203.57870000000003</v>
      </c>
      <c r="Y72" s="67">
        <f t="shared" ref="Y72" si="148">+SUM(K61:K72)</f>
        <v>185.5746</v>
      </c>
      <c r="Z72" s="37"/>
      <c r="AA72" s="78"/>
      <c r="AB72" s="7"/>
    </row>
    <row r="73" spans="1:29" ht="25.5" x14ac:dyDescent="0.25">
      <c r="A73" s="53" t="s">
        <v>13</v>
      </c>
      <c r="B73" s="194">
        <f>SUM(B61:B72)</f>
        <v>233.44496199999998</v>
      </c>
      <c r="C73" s="54">
        <f t="shared" ref="C73:H73" si="149">SUM(C61:C72)</f>
        <v>235.38399999999999</v>
      </c>
      <c r="D73" s="54">
        <f t="shared" si="149"/>
        <v>209.53330000000003</v>
      </c>
      <c r="E73" s="54">
        <f t="shared" si="149"/>
        <v>209.07989999999998</v>
      </c>
      <c r="F73" s="54">
        <f t="shared" si="149"/>
        <v>204.36700000000002</v>
      </c>
      <c r="G73" s="54">
        <f t="shared" si="149"/>
        <v>218.00280000000001</v>
      </c>
      <c r="H73" s="54">
        <f t="shared" si="149"/>
        <v>231.00080000000003</v>
      </c>
      <c r="I73" s="54">
        <f t="shared" ref="I73:J73" si="150">SUM(I61:I72)</f>
        <v>212.72429999999997</v>
      </c>
      <c r="J73" s="54">
        <f t="shared" si="150"/>
        <v>203.57870000000003</v>
      </c>
      <c r="K73" s="186">
        <f t="shared" ref="K73" si="151">SUM(K61:K72)</f>
        <v>185.5746</v>
      </c>
      <c r="L73" s="186"/>
      <c r="M73" s="56"/>
      <c r="N73" s="3"/>
      <c r="O73" s="43" t="s">
        <v>14</v>
      </c>
      <c r="P73" s="238">
        <f>+AVERAGE(P61:P72)</f>
        <v>239.24184791666664</v>
      </c>
      <c r="Q73" s="46">
        <f>+AVERAGE(Q61:Q72)</f>
        <v>235.31069366666665</v>
      </c>
      <c r="R73" s="46">
        <f t="shared" ref="R73:Y73" si="152">+AVERAGE(R61:R72)</f>
        <v>224.17703333333336</v>
      </c>
      <c r="S73" s="46">
        <f t="shared" si="152"/>
        <v>206.46189999999999</v>
      </c>
      <c r="T73" s="46">
        <f t="shared" si="152"/>
        <v>203.47748333333334</v>
      </c>
      <c r="U73" s="46">
        <f t="shared" si="152"/>
        <v>213.83691666666672</v>
      </c>
      <c r="V73" s="226">
        <f t="shared" si="152"/>
        <v>230.32881666666663</v>
      </c>
      <c r="W73" s="226">
        <f t="shared" si="152"/>
        <v>216.50392499999998</v>
      </c>
      <c r="X73" s="226">
        <f t="shared" si="152"/>
        <v>209.7100916666667</v>
      </c>
      <c r="Y73" s="220">
        <f t="shared" si="152"/>
        <v>191.89519166666665</v>
      </c>
      <c r="Z73" s="197">
        <f t="shared" ref="Z73" si="153">+AVERAGE(Z61:Z72)</f>
        <v>185.887675</v>
      </c>
      <c r="AA73" s="79">
        <f>+Y73/X73-1</f>
        <v>-8.4950132148703505E-2</v>
      </c>
      <c r="AB73" s="75">
        <f>+POWER(Y73/T73,0.2)-1</f>
        <v>-1.1652775427687723E-2</v>
      </c>
      <c r="AC73" s="4"/>
    </row>
    <row r="74" spans="1:29" ht="25.5" x14ac:dyDescent="0.25">
      <c r="A74" s="57" t="s">
        <v>15</v>
      </c>
      <c r="B74" s="195">
        <f t="shared" ref="B74:H74" si="154">+B73/B$163</f>
        <v>0.24791370144365457</v>
      </c>
      <c r="C74" s="58">
        <f t="shared" si="154"/>
        <v>0.26373468772653985</v>
      </c>
      <c r="D74" s="58">
        <f t="shared" si="154"/>
        <v>0.24956262019830586</v>
      </c>
      <c r="E74" s="58">
        <f t="shared" si="154"/>
        <v>0.23617927538293018</v>
      </c>
      <c r="F74" s="58">
        <f t="shared" si="154"/>
        <v>0.21672790253898921</v>
      </c>
      <c r="G74" s="58">
        <f t="shared" si="154"/>
        <v>0.26011692702286637</v>
      </c>
      <c r="H74" s="58">
        <f t="shared" si="154"/>
        <v>0.27911800947741322</v>
      </c>
      <c r="I74" s="58">
        <f t="shared" ref="I74:J74" si="155">+I73/I$163</f>
        <v>0.27439084322915069</v>
      </c>
      <c r="J74" s="58">
        <f t="shared" si="155"/>
        <v>0.26694204120878456</v>
      </c>
      <c r="K74" s="189">
        <f t="shared" ref="K74" si="156">+K73/K$163</f>
        <v>0.24921224186350327</v>
      </c>
      <c r="L74" s="189"/>
      <c r="M74" s="59"/>
      <c r="N74" s="3"/>
      <c r="O74" s="44" t="s">
        <v>15</v>
      </c>
      <c r="P74" s="239">
        <f t="shared" ref="P74:X74" si="157">+P73/P$163</f>
        <v>0.23547558881083436</v>
      </c>
      <c r="Q74" s="48">
        <f t="shared" si="157"/>
        <v>0.2579594047207715</v>
      </c>
      <c r="R74" s="48">
        <f t="shared" si="157"/>
        <v>0.2575919908950326</v>
      </c>
      <c r="S74" s="48">
        <f t="shared" si="157"/>
        <v>0.24158711185300774</v>
      </c>
      <c r="T74" s="48">
        <f t="shared" si="157"/>
        <v>0.22149988416687136</v>
      </c>
      <c r="U74" s="48">
        <f t="shared" si="157"/>
        <v>0.24200335660387054</v>
      </c>
      <c r="V74" s="58">
        <f t="shared" si="157"/>
        <v>0.27337596532464492</v>
      </c>
      <c r="W74" s="58">
        <f t="shared" si="157"/>
        <v>0.27417773182763305</v>
      </c>
      <c r="X74" s="58">
        <f t="shared" si="157"/>
        <v>0.27385891397219014</v>
      </c>
      <c r="Y74" s="189">
        <f t="shared" ref="Y74:Z74" si="158">+Y73/Y$163</f>
        <v>0.25277715781135979</v>
      </c>
      <c r="Z74" s="188">
        <f t="shared" si="158"/>
        <v>0.24944023188878761</v>
      </c>
      <c r="AA74" s="72"/>
      <c r="AB74" s="76"/>
    </row>
    <row r="75" spans="1:29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K75" si="159">+D73/C73-1</f>
        <v>-0.10982352241443749</v>
      </c>
      <c r="E75" s="62">
        <f t="shared" si="159"/>
        <v>-2.1638565325895476E-3</v>
      </c>
      <c r="F75" s="62">
        <f t="shared" si="159"/>
        <v>-2.2541143361939464E-2</v>
      </c>
      <c r="G75" s="62">
        <f t="shared" si="159"/>
        <v>6.6722122456169375E-2</v>
      </c>
      <c r="H75" s="62">
        <f t="shared" si="159"/>
        <v>5.9623087409886644E-2</v>
      </c>
      <c r="I75" s="62">
        <f t="shared" si="159"/>
        <v>-7.9118773614637039E-2</v>
      </c>
      <c r="J75" s="62">
        <f t="shared" si="159"/>
        <v>-4.2992737548084303E-2</v>
      </c>
      <c r="K75" s="190">
        <f t="shared" si="159"/>
        <v>-8.8438034037942148E-2</v>
      </c>
      <c r="L75" s="190"/>
      <c r="M75" s="63"/>
      <c r="N75" s="2"/>
      <c r="O75" s="45" t="s">
        <v>12</v>
      </c>
      <c r="P75" s="240"/>
      <c r="Q75" s="50">
        <f>+Q73/P73-1</f>
        <v>-1.6431716625802451E-2</v>
      </c>
      <c r="R75" s="50">
        <f t="shared" ref="R75:T75" si="160">+R73/Q73-1</f>
        <v>-4.7314723185104657E-2</v>
      </c>
      <c r="S75" s="50">
        <f t="shared" si="160"/>
        <v>-7.9022962655556195E-2</v>
      </c>
      <c r="T75" s="50">
        <f t="shared" si="160"/>
        <v>-1.4455047961229872E-2</v>
      </c>
      <c r="U75" s="50">
        <f t="shared" ref="U75" si="161">+U73/T73-1</f>
        <v>5.0911939560225106E-2</v>
      </c>
      <c r="V75" s="62">
        <f t="shared" ref="V75" si="162">+V73/U73-1</f>
        <v>7.7123727077059501E-2</v>
      </c>
      <c r="W75" s="62">
        <f t="shared" ref="W75" si="163">+W73/V73-1</f>
        <v>-6.0022414332437268E-2</v>
      </c>
      <c r="X75" s="62">
        <f t="shared" ref="X75:Z75" si="164">+X73/W73-1</f>
        <v>-3.1379723639344048E-2</v>
      </c>
      <c r="Y75" s="190">
        <f t="shared" si="164"/>
        <v>-8.4950132148703505E-2</v>
      </c>
      <c r="Z75" s="187">
        <f t="shared" si="164"/>
        <v>-3.1306238652931251E-2</v>
      </c>
      <c r="AA75" s="73"/>
      <c r="AB75" s="52"/>
    </row>
    <row r="76" spans="1:29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9" ht="15.75" thickBot="1" x14ac:dyDescent="0.3">
      <c r="A77" s="282" t="s">
        <v>251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4"/>
      <c r="N77" s="2"/>
      <c r="O77" s="282" t="s">
        <v>252</v>
      </c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4"/>
    </row>
    <row r="78" spans="1:29" ht="51" x14ac:dyDescent="0.25">
      <c r="A78" s="86"/>
      <c r="B78" s="102">
        <v>2016</v>
      </c>
      <c r="C78" s="82">
        <f>+B78+1</f>
        <v>2017</v>
      </c>
      <c r="D78" s="82">
        <f t="shared" ref="D78:G78" si="165">+C78+1</f>
        <v>2018</v>
      </c>
      <c r="E78" s="82">
        <f t="shared" si="165"/>
        <v>2019</v>
      </c>
      <c r="F78" s="82">
        <f t="shared" si="165"/>
        <v>2020</v>
      </c>
      <c r="G78" s="82">
        <f t="shared" si="165"/>
        <v>2021</v>
      </c>
      <c r="H78" s="82">
        <v>2022</v>
      </c>
      <c r="I78" s="82">
        <v>2023</v>
      </c>
      <c r="J78" s="82">
        <v>2024</v>
      </c>
      <c r="K78" s="82">
        <v>2025</v>
      </c>
      <c r="L78" s="102">
        <v>2026</v>
      </c>
      <c r="M78" s="88" t="s">
        <v>16</v>
      </c>
      <c r="N78" s="2"/>
      <c r="O78" s="86"/>
      <c r="P78" s="102">
        <v>2016</v>
      </c>
      <c r="Q78" s="82">
        <f>+P78+1</f>
        <v>2017</v>
      </c>
      <c r="R78" s="82">
        <f t="shared" ref="R78:T78" si="166">+Q78+1</f>
        <v>2018</v>
      </c>
      <c r="S78" s="82">
        <f t="shared" si="166"/>
        <v>2019</v>
      </c>
      <c r="T78" s="82">
        <f t="shared" si="166"/>
        <v>2020</v>
      </c>
      <c r="U78" s="82">
        <f t="shared" ref="U78" si="167">+T78+1</f>
        <v>2021</v>
      </c>
      <c r="V78" s="82">
        <v>2022</v>
      </c>
      <c r="W78" s="82">
        <v>2023</v>
      </c>
      <c r="X78" s="82">
        <v>2024</v>
      </c>
      <c r="Y78" s="103">
        <v>2025</v>
      </c>
      <c r="Z78" s="87">
        <v>2026</v>
      </c>
      <c r="AA78" s="116" t="s">
        <v>16</v>
      </c>
      <c r="AB78" s="112" t="s">
        <v>21</v>
      </c>
    </row>
    <row r="79" spans="1:29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6">
        <f>+'[2]CONSUMO EN ARGENTINA POR COLOR'!$C425/10000</f>
        <v>29.164200000000001</v>
      </c>
      <c r="L79" s="104">
        <f>+'[2]CONSUMO EN ARGENTINA POR COLOR'!$C437/10000</f>
        <v>30.491199999999999</v>
      </c>
      <c r="M79" s="91">
        <f>+L79/K79-1</f>
        <v>4.5500990940948061E-2</v>
      </c>
      <c r="N79" s="2"/>
      <c r="O79" s="89" t="s">
        <v>10</v>
      </c>
      <c r="P79" s="104">
        <f>+'[2]CONSUMO EN ARGENTINA POR COLOR'!C1155*9</f>
        <v>587.98144900000011</v>
      </c>
      <c r="Q79" s="6">
        <f t="shared" ref="Q79:Z79" si="168">+SUM(C79)+SUM(B80:B90)</f>
        <v>521.68769999999995</v>
      </c>
      <c r="R79" s="6">
        <f t="shared" si="168"/>
        <v>488.91809999999998</v>
      </c>
      <c r="S79" s="6">
        <f t="shared" si="168"/>
        <v>470.95859999999993</v>
      </c>
      <c r="T79" s="6">
        <f t="shared" si="168"/>
        <v>498.19559999999996</v>
      </c>
      <c r="U79" s="6">
        <f t="shared" si="168"/>
        <v>510.40219999999999</v>
      </c>
      <c r="V79" s="6">
        <f t="shared" si="168"/>
        <v>394.428</v>
      </c>
      <c r="W79" s="6">
        <f t="shared" si="168"/>
        <v>361.15440000000001</v>
      </c>
      <c r="X79" s="6">
        <f t="shared" si="168"/>
        <v>356.04290000000003</v>
      </c>
      <c r="Y79" s="105">
        <f t="shared" si="168"/>
        <v>368.73899999999998</v>
      </c>
      <c r="Z79" s="90">
        <f t="shared" si="168"/>
        <v>360.36459999999994</v>
      </c>
      <c r="AA79" s="117">
        <f>+Z79/Y79-1</f>
        <v>-2.2710914766271073E-2</v>
      </c>
      <c r="AB79" s="113">
        <f>+POWER(Z79/U79,0.2)-1</f>
        <v>-6.7248584317097793E-2</v>
      </c>
    </row>
    <row r="80" spans="1:29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6">
        <f>+'[2]CONSUMO EN ARGENTINA POR COLOR'!$C426/10000</f>
        <v>27.055900000000001</v>
      </c>
      <c r="L80" s="104">
        <f>+'[2]CONSUMO EN ARGENTINA POR COLOR'!$C438/10000</f>
        <v>28.3184</v>
      </c>
      <c r="M80" s="91">
        <f>+L80/K80-1</f>
        <v>4.6662650290694385E-2</v>
      </c>
      <c r="N80" s="2"/>
      <c r="O80" s="89" t="s">
        <v>11</v>
      </c>
      <c r="P80" s="104">
        <f>+'[2]CONSUMO EN ARGENTINA POR COLOR'!C1156*9</f>
        <v>590.34682399999997</v>
      </c>
      <c r="Q80" s="6">
        <f t="shared" ref="Q80:X80" si="169">+SUM(C79:C80)+SUM(B81:B90)</f>
        <v>518.19449999999995</v>
      </c>
      <c r="R80" s="6">
        <f t="shared" si="169"/>
        <v>485.76859999999999</v>
      </c>
      <c r="S80" s="6">
        <f t="shared" si="169"/>
        <v>473.92529999999994</v>
      </c>
      <c r="T80" s="6">
        <f t="shared" si="169"/>
        <v>502.87700000000001</v>
      </c>
      <c r="U80" s="6">
        <f t="shared" si="169"/>
        <v>498.52379999999999</v>
      </c>
      <c r="V80" s="6">
        <f t="shared" si="169"/>
        <v>390.12779999999998</v>
      </c>
      <c r="W80" s="6">
        <f t="shared" si="169"/>
        <v>360.98840000000001</v>
      </c>
      <c r="X80" s="6">
        <f t="shared" si="169"/>
        <v>357.87240000000003</v>
      </c>
      <c r="Y80" s="105">
        <f t="shared" ref="Y80" si="170">+SUM(K79:K80)+SUM(J81:J90)</f>
        <v>371.1044</v>
      </c>
      <c r="Z80" s="90">
        <f t="shared" ref="Z80" si="171">+SUM(L79:L80)+SUM(K81:K90)</f>
        <v>361.62709999999998</v>
      </c>
      <c r="AA80" s="117">
        <f>+Z80/Y80-1</f>
        <v>-2.55380965571953E-2</v>
      </c>
      <c r="AB80" s="113">
        <f>+POWER(Z80/U80,0.2)-1</f>
        <v>-6.2189665285506734E-2</v>
      </c>
    </row>
    <row r="81" spans="1:28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6">
        <f>+'[2]CONSUMO EN ARGENTINA POR COLOR'!$C427/10000</f>
        <v>27.485499999999998</v>
      </c>
      <c r="L81" s="104">
        <f>+'[2]CONSUMO EN ARGENTINA POR COLOR'!$C439/10000</f>
        <v>34.340499999999999</v>
      </c>
      <c r="M81" s="91">
        <f>+L81/K81-1</f>
        <v>0.24940423132196976</v>
      </c>
      <c r="N81" s="2"/>
      <c r="O81" s="89" t="s">
        <v>0</v>
      </c>
      <c r="P81" s="104">
        <f>+'[2]CONSUMO EN ARGENTINA POR COLOR'!C1157*9</f>
        <v>595.03469100000007</v>
      </c>
      <c r="Q81" s="6">
        <f t="shared" ref="Q81:X81" si="172">+SUM(C79:C81)+SUM(B82:B90)</f>
        <v>513.87799999999993</v>
      </c>
      <c r="R81" s="6">
        <f t="shared" si="172"/>
        <v>484.74759999999998</v>
      </c>
      <c r="S81" s="6">
        <f t="shared" si="172"/>
        <v>474.61</v>
      </c>
      <c r="T81" s="6">
        <f t="shared" si="172"/>
        <v>499.87120000000004</v>
      </c>
      <c r="U81" s="6">
        <f t="shared" si="172"/>
        <v>488.84859999999998</v>
      </c>
      <c r="V81" s="6">
        <f t="shared" si="172"/>
        <v>394.82080000000002</v>
      </c>
      <c r="W81" s="6">
        <f t="shared" si="172"/>
        <v>354.6053</v>
      </c>
      <c r="X81" s="6">
        <f t="shared" si="172"/>
        <v>356.16210000000001</v>
      </c>
      <c r="Y81" s="105">
        <f t="shared" ref="Y81" si="173">+SUM(K79:K81)+SUM(J82:J90)</f>
        <v>375.11579999999998</v>
      </c>
      <c r="Z81" s="90">
        <f t="shared" ref="Z81" si="174">+SUM(L79:L81)+SUM(K82:K90)</f>
        <v>368.4821</v>
      </c>
      <c r="AA81" s="117">
        <f>+Z81/Y81-1</f>
        <v>-1.7684405722179553E-2</v>
      </c>
      <c r="AB81" s="113">
        <f>+POWER(Z81/U81,0.2)-1</f>
        <v>-5.4963888497011393E-2</v>
      </c>
    </row>
    <row r="82" spans="1:28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6">
        <f>+'[2]CONSUMO EN ARGENTINA POR COLOR'!$C428/10000</f>
        <v>24.7896</v>
      </c>
      <c r="L82" s="104">
        <f>+'[2]CONSUMO EN ARGENTINA POR COLOR'!$C440/10000</f>
        <v>30.3017</v>
      </c>
      <c r="M82" s="91">
        <f>+L82/K82-1</f>
        <v>0.22235534256301026</v>
      </c>
      <c r="N82" s="2"/>
      <c r="O82" s="89" t="s">
        <v>1</v>
      </c>
      <c r="P82" s="104">
        <f>+'[2]CONSUMO EN ARGENTINA POR COLOR'!C1158*9</f>
        <v>599.21755800000005</v>
      </c>
      <c r="Q82" s="6">
        <f t="shared" ref="Q82:X82" si="175">+SUM(C79:C82)+SUM(B83:B90)</f>
        <v>503.07210000000003</v>
      </c>
      <c r="R82" s="6">
        <f t="shared" si="175"/>
        <v>486.02870000000001</v>
      </c>
      <c r="S82" s="6">
        <f t="shared" si="175"/>
        <v>475.40840000000003</v>
      </c>
      <c r="T82" s="6">
        <f t="shared" si="175"/>
        <v>501.23549999999994</v>
      </c>
      <c r="U82" s="6">
        <f t="shared" si="175"/>
        <v>476.82579999999996</v>
      </c>
      <c r="V82" s="6">
        <f t="shared" si="175"/>
        <v>393.85809999999998</v>
      </c>
      <c r="W82" s="6">
        <f t="shared" si="175"/>
        <v>354.16750000000002</v>
      </c>
      <c r="X82" s="6">
        <f t="shared" si="175"/>
        <v>351.77639999999997</v>
      </c>
      <c r="Y82" s="105">
        <f t="shared" ref="Y82" si="176">+SUM(K79:K82)+SUM(J83:J90)</f>
        <v>378.75509999999997</v>
      </c>
      <c r="Z82" s="90">
        <f t="shared" ref="Z82" si="177">+SUM(L79:L82)+SUM(K83:K90)</f>
        <v>373.99420000000003</v>
      </c>
      <c r="AA82" s="117">
        <f>+Z82/Y82-1</f>
        <v>-1.2569863745728882E-2</v>
      </c>
      <c r="AB82" s="113">
        <f>+POWER(Z82/U82,0.2)-1</f>
        <v>-4.7420953668916743E-2</v>
      </c>
    </row>
    <row r="83" spans="1:28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6">
        <f>+'[2]CONSUMO EN ARGENTINA POR COLOR'!$C429/10000</f>
        <v>22.610099999999999</v>
      </c>
      <c r="L83" s="104"/>
      <c r="M83" s="91"/>
      <c r="N83" s="2"/>
      <c r="O83" s="89" t="s">
        <v>2</v>
      </c>
      <c r="P83" s="104">
        <f>+'[2]CONSUMO EN ARGENTINA POR COLOR'!C1159*9</f>
        <v>595.74733299999991</v>
      </c>
      <c r="Q83" s="6">
        <f t="shared" ref="Q83:X83" si="178">+SUM(C79:C83)+SUM(B84:B90)</f>
        <v>503.45209999999997</v>
      </c>
      <c r="R83" s="6">
        <f t="shared" si="178"/>
        <v>489.40719999999999</v>
      </c>
      <c r="S83" s="6">
        <f t="shared" si="178"/>
        <v>473.67960000000005</v>
      </c>
      <c r="T83" s="6">
        <f t="shared" si="178"/>
        <v>501.51869999999997</v>
      </c>
      <c r="U83" s="6">
        <f t="shared" si="178"/>
        <v>455.16420000000005</v>
      </c>
      <c r="V83" s="6">
        <f t="shared" si="178"/>
        <v>395.47620000000001</v>
      </c>
      <c r="W83" s="6">
        <f t="shared" si="178"/>
        <v>351.73239999999998</v>
      </c>
      <c r="X83" s="6">
        <f t="shared" si="178"/>
        <v>353.63529999999997</v>
      </c>
      <c r="Y83" s="105">
        <f t="shared" ref="Y83" si="179">+SUM(K79:K83)+SUM(J84:J90)</f>
        <v>374.88059999999996</v>
      </c>
      <c r="Z83" s="90"/>
      <c r="AA83" s="117"/>
      <c r="AB83" s="113"/>
    </row>
    <row r="84" spans="1:28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6">
        <f>+'[2]CONSUMO EN ARGENTINA POR COLOR'!$C430/10000</f>
        <v>25.189699999999998</v>
      </c>
      <c r="L84" s="104"/>
      <c r="M84" s="91"/>
      <c r="N84" s="2"/>
      <c r="O84" s="89" t="s">
        <v>3</v>
      </c>
      <c r="P84" s="104">
        <f>+'[2]CONSUMO EN ARGENTINA POR COLOR'!C1160*9</f>
        <v>600.12473999999997</v>
      </c>
      <c r="Q84" s="6">
        <f t="shared" ref="Q84:X84" si="180">+SUM(C79:C84)+SUM(B85:B90)</f>
        <v>509.77260000000001</v>
      </c>
      <c r="R84" s="6">
        <f t="shared" si="180"/>
        <v>485.32640000000004</v>
      </c>
      <c r="S84" s="6">
        <f t="shared" si="180"/>
        <v>467.7878</v>
      </c>
      <c r="T84" s="6">
        <f t="shared" si="180"/>
        <v>515.85680000000002</v>
      </c>
      <c r="U84" s="6">
        <f t="shared" si="180"/>
        <v>442.21950000000004</v>
      </c>
      <c r="V84" s="6">
        <f t="shared" si="180"/>
        <v>383.41640000000001</v>
      </c>
      <c r="W84" s="6">
        <f t="shared" si="180"/>
        <v>355.71109999999999</v>
      </c>
      <c r="X84" s="6">
        <f t="shared" si="180"/>
        <v>349.97519999999997</v>
      </c>
      <c r="Y84" s="105">
        <f t="shared" ref="Y84" si="181">+SUM(K79:K84)+SUM(J85:J90)</f>
        <v>369.70509999999996</v>
      </c>
      <c r="Z84" s="90"/>
      <c r="AA84" s="117"/>
      <c r="AB84" s="113"/>
    </row>
    <row r="85" spans="1:28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6">
        <f>+'[2]CONSUMO EN ARGENTINA POR COLOR'!$C431/10000</f>
        <v>34.016100000000002</v>
      </c>
      <c r="L85" s="104"/>
      <c r="M85" s="91"/>
      <c r="N85" s="2"/>
      <c r="O85" s="89" t="s">
        <v>4</v>
      </c>
      <c r="P85" s="104">
        <f>+'[2]CONSUMO EN ARGENTINA POR COLOR'!C1161*9</f>
        <v>601.05201800000009</v>
      </c>
      <c r="Q85" s="6">
        <f t="shared" ref="Q85:X85" si="182">+SUM(C79:C85)+SUM(B86:B90)</f>
        <v>508.41229999999996</v>
      </c>
      <c r="R85" s="6">
        <f t="shared" si="182"/>
        <v>484.37130000000002</v>
      </c>
      <c r="S85" s="6">
        <f t="shared" si="182"/>
        <v>468.21230000000003</v>
      </c>
      <c r="T85" s="6">
        <f t="shared" si="182"/>
        <v>529.02319999999997</v>
      </c>
      <c r="U85" s="6">
        <f t="shared" si="182"/>
        <v>424.59800000000001</v>
      </c>
      <c r="V85" s="6">
        <f t="shared" si="182"/>
        <v>381.69389999999999</v>
      </c>
      <c r="W85" s="6">
        <f t="shared" si="182"/>
        <v>356.51700000000005</v>
      </c>
      <c r="X85" s="6">
        <f t="shared" si="182"/>
        <v>351.47899999999998</v>
      </c>
      <c r="Y85" s="105">
        <f t="shared" ref="Y85" si="183">+SUM(K79:K85)+SUM(J86:J90)</f>
        <v>364.05020000000002</v>
      </c>
      <c r="Z85" s="90"/>
      <c r="AA85" s="117"/>
      <c r="AB85" s="113"/>
    </row>
    <row r="86" spans="1:28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6">
        <f>+'[2]CONSUMO EN ARGENTINA POR COLOR'!$C432/10000</f>
        <v>34.567900000000002</v>
      </c>
      <c r="L86" s="104"/>
      <c r="M86" s="91"/>
      <c r="N86" s="2"/>
      <c r="O86" s="89" t="s">
        <v>5</v>
      </c>
      <c r="P86" s="104">
        <f>+'[2]CONSUMO EN ARGENTINA POR COLOR'!C1162*9</f>
        <v>594.50549699999999</v>
      </c>
      <c r="Q86" s="6">
        <f t="shared" ref="Q86:Y86" si="184">+SUM(C79:C86)+SUM(B87:B90)</f>
        <v>505.36869999999999</v>
      </c>
      <c r="R86" s="6">
        <f t="shared" si="184"/>
        <v>483.92790000000002</v>
      </c>
      <c r="S86" s="6">
        <f t="shared" si="184"/>
        <v>471.56049999999993</v>
      </c>
      <c r="T86" s="6">
        <f t="shared" si="184"/>
        <v>529.61340000000007</v>
      </c>
      <c r="U86" s="6">
        <f t="shared" si="184"/>
        <v>417.32209999999998</v>
      </c>
      <c r="V86" s="6">
        <f t="shared" si="184"/>
        <v>379.21640000000002</v>
      </c>
      <c r="W86" s="6">
        <f t="shared" si="184"/>
        <v>357.96480000000003</v>
      </c>
      <c r="X86" s="6">
        <f t="shared" si="184"/>
        <v>353.7423</v>
      </c>
      <c r="Y86" s="105">
        <f t="shared" si="184"/>
        <v>357.70460000000003</v>
      </c>
      <c r="Z86" s="90"/>
      <c r="AA86" s="117"/>
      <c r="AB86" s="113"/>
    </row>
    <row r="87" spans="1:28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6">
        <f>+'[2]CONSUMO EN ARGENTINA POR COLOR'!$C433/10000</f>
        <v>34.292099999999998</v>
      </c>
      <c r="L87" s="104"/>
      <c r="M87" s="91"/>
      <c r="N87" s="2"/>
      <c r="O87" s="89" t="s">
        <v>6</v>
      </c>
      <c r="P87" s="104">
        <f>+'[2]CONSUMO EN ARGENTINA POR COLOR'!C1163*9</f>
        <v>591.67444699999999</v>
      </c>
      <c r="Q87" s="6">
        <f t="shared" ref="Q87:X87" si="185">+SUM(C79:C87)+SUM(B88:B90)</f>
        <v>501.1617</v>
      </c>
      <c r="R87" s="6">
        <f t="shared" si="185"/>
        <v>478.0213</v>
      </c>
      <c r="S87" s="6">
        <f t="shared" si="185"/>
        <v>476.05619999999999</v>
      </c>
      <c r="T87" s="6">
        <f t="shared" si="185"/>
        <v>529.20749999999998</v>
      </c>
      <c r="U87" s="6">
        <f t="shared" si="185"/>
        <v>413.97450000000003</v>
      </c>
      <c r="V87" s="6">
        <f t="shared" si="185"/>
        <v>373.38889999999998</v>
      </c>
      <c r="W87" s="6">
        <f t="shared" si="185"/>
        <v>356.63110000000006</v>
      </c>
      <c r="X87" s="6">
        <f t="shared" si="185"/>
        <v>354.80799999999999</v>
      </c>
      <c r="Y87" s="67">
        <f t="shared" ref="Y87" si="186">+SUM(K79:K87)+SUM(J88:J90)</f>
        <v>358.64819999999997</v>
      </c>
      <c r="Z87" s="37"/>
      <c r="AA87" s="78"/>
      <c r="AB87" s="7"/>
    </row>
    <row r="88" spans="1:28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6">
        <f>+'[2]CONSUMO EN ARGENTINA POR COLOR'!$C434/10000</f>
        <v>35.268099999999997</v>
      </c>
      <c r="L88" s="104"/>
      <c r="M88" s="91"/>
      <c r="N88" s="2"/>
      <c r="O88" s="89" t="s">
        <v>7</v>
      </c>
      <c r="P88" s="104">
        <f>+'[2]CONSUMO EN ARGENTINA POR COLOR'!C1164*9</f>
        <v>591.90184199999999</v>
      </c>
      <c r="Q88" s="6">
        <f t="shared" ref="Q88:X88" si="187">+SUM(C79:C88)+SUM(B89:B90)</f>
        <v>494.93539999999996</v>
      </c>
      <c r="R88" s="6">
        <f t="shared" si="187"/>
        <v>476.7534</v>
      </c>
      <c r="S88" s="6">
        <f t="shared" si="187"/>
        <v>483.70939999999996</v>
      </c>
      <c r="T88" s="6">
        <f t="shared" si="187"/>
        <v>527.77380000000005</v>
      </c>
      <c r="U88" s="6">
        <f t="shared" si="187"/>
        <v>406.17650000000003</v>
      </c>
      <c r="V88" s="6">
        <f t="shared" si="187"/>
        <v>373.77940000000001</v>
      </c>
      <c r="W88" s="6">
        <f t="shared" si="187"/>
        <v>355.80629999999996</v>
      </c>
      <c r="X88" s="6">
        <f t="shared" si="187"/>
        <v>355.96870000000001</v>
      </c>
      <c r="Y88" s="105">
        <f t="shared" ref="Y88" si="188">+SUM(K79:K88)+SUM(J89:J90)</f>
        <v>359.11439999999999</v>
      </c>
      <c r="Z88" s="105"/>
      <c r="AA88" s="117"/>
      <c r="AB88" s="113"/>
    </row>
    <row r="89" spans="1:28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6">
        <f>+'[2]CONSUMO EN ARGENTINA POR COLOR'!$C435/10000</f>
        <v>30.848299999999998</v>
      </c>
      <c r="L89" s="104"/>
      <c r="M89" s="91"/>
      <c r="N89" s="2"/>
      <c r="O89" s="89" t="s">
        <v>8</v>
      </c>
      <c r="P89" s="104">
        <f>+'[2]CONSUMO EN ARGENTINA POR COLOR'!C1165*9</f>
        <v>591.30177800000001</v>
      </c>
      <c r="Q89" s="6">
        <f t="shared" ref="Q89:X89" si="189">+SUM(C79:C89)+SUM(B90)</f>
        <v>494.10489999999999</v>
      </c>
      <c r="R89" s="6">
        <f t="shared" si="189"/>
        <v>471.88170000000002</v>
      </c>
      <c r="S89" s="6">
        <f t="shared" si="189"/>
        <v>487.9271</v>
      </c>
      <c r="T89" s="6">
        <f t="shared" si="189"/>
        <v>524.17070000000001</v>
      </c>
      <c r="U89" s="6">
        <f t="shared" si="189"/>
        <v>403.66089999999997</v>
      </c>
      <c r="V89" s="6">
        <f t="shared" si="189"/>
        <v>369.83280000000002</v>
      </c>
      <c r="W89" s="6">
        <f t="shared" si="189"/>
        <v>354.54720000000003</v>
      </c>
      <c r="X89" s="6">
        <f t="shared" si="189"/>
        <v>361.68849999999998</v>
      </c>
      <c r="Y89" s="105">
        <f t="shared" ref="Y89" si="190">+SUM(K79:K89)+SUM(J90)</f>
        <v>355.15579999999994</v>
      </c>
      <c r="Z89" s="90"/>
      <c r="AA89" s="117"/>
      <c r="AB89" s="113"/>
    </row>
    <row r="90" spans="1:28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6">
        <f>+'[2]CONSUMO EN ARGENTINA POR COLOR'!$C436/10000</f>
        <v>33.750100000000003</v>
      </c>
      <c r="L90" s="104"/>
      <c r="M90" s="91"/>
      <c r="N90" s="2"/>
      <c r="O90" s="89" t="s">
        <v>9</v>
      </c>
      <c r="P90" s="104">
        <f>+'[2]CONSUMO EN ARGENTINA POR COLOR'!C1166*9</f>
        <v>589.46625400000016</v>
      </c>
      <c r="Q90" s="6">
        <f t="shared" ref="Q90:X90" si="191">+SUM(C79:C90)</f>
        <v>488.98259999999993</v>
      </c>
      <c r="R90" s="6">
        <f t="shared" si="191"/>
        <v>470.97519999999997</v>
      </c>
      <c r="S90" s="6">
        <f t="shared" si="191"/>
        <v>490.71669999999995</v>
      </c>
      <c r="T90" s="6">
        <f t="shared" si="191"/>
        <v>522.26790000000005</v>
      </c>
      <c r="U90" s="6">
        <f t="shared" si="191"/>
        <v>399.95010000000002</v>
      </c>
      <c r="V90" s="6">
        <f t="shared" si="191"/>
        <v>359.75560000000002</v>
      </c>
      <c r="W90" s="6">
        <f t="shared" si="191"/>
        <v>357.95780000000002</v>
      </c>
      <c r="X90" s="6">
        <f t="shared" si="191"/>
        <v>363.95739999999995</v>
      </c>
      <c r="Y90" s="105">
        <f t="shared" ref="Y90" si="192">+SUM(K79:K90)</f>
        <v>359.0376</v>
      </c>
      <c r="Z90" s="90"/>
      <c r="AA90" s="117"/>
      <c r="AB90" s="113"/>
    </row>
    <row r="91" spans="1:28" ht="25.5" x14ac:dyDescent="0.25">
      <c r="A91" s="92" t="s">
        <v>13</v>
      </c>
      <c r="B91" s="106">
        <f>SUM(B79:B90)</f>
        <v>529.60230000000001</v>
      </c>
      <c r="C91" s="83">
        <f t="shared" ref="C91" si="193">SUM(C79:C90)</f>
        <v>488.98259999999993</v>
      </c>
      <c r="D91" s="83">
        <f t="shared" ref="D91" si="194">SUM(D79:D90)</f>
        <v>470.97519999999997</v>
      </c>
      <c r="E91" s="83">
        <f t="shared" ref="E91" si="195">SUM(E79:E90)</f>
        <v>490.71669999999995</v>
      </c>
      <c r="F91" s="83">
        <f t="shared" ref="F91:G91" si="196">SUM(F79:F90)</f>
        <v>522.26790000000005</v>
      </c>
      <c r="G91" s="83">
        <f t="shared" si="196"/>
        <v>399.95010000000002</v>
      </c>
      <c r="H91" s="83">
        <f t="shared" ref="H91:I91" si="197">SUM(H79:H90)</f>
        <v>359.75560000000002</v>
      </c>
      <c r="I91" s="83">
        <f t="shared" si="197"/>
        <v>357.95780000000002</v>
      </c>
      <c r="J91" s="83">
        <f t="shared" ref="J91:K91" si="198">SUM(J79:J90)</f>
        <v>363.95739999999995</v>
      </c>
      <c r="K91" s="107">
        <f t="shared" si="198"/>
        <v>359.0376</v>
      </c>
      <c r="L91" s="107"/>
      <c r="M91" s="94"/>
      <c r="N91" s="3"/>
      <c r="O91" s="92" t="s">
        <v>14</v>
      </c>
      <c r="P91" s="106">
        <f t="shared" ref="P91" si="199">+AVERAGE(P79:P90)</f>
        <v>594.02953591666676</v>
      </c>
      <c r="Q91" s="83">
        <f>+AVERAGE(Q79:Q90)</f>
        <v>505.25188333333335</v>
      </c>
      <c r="R91" s="83">
        <f t="shared" ref="R91" si="200">+AVERAGE(R79:R90)</f>
        <v>482.17728333333326</v>
      </c>
      <c r="S91" s="83">
        <f t="shared" ref="S91" si="201">+AVERAGE(S79:S90)</f>
        <v>476.21265833333337</v>
      </c>
      <c r="T91" s="83">
        <f t="shared" ref="T91:Y91" si="202">+AVERAGE(T79:T90)</f>
        <v>515.134275</v>
      </c>
      <c r="U91" s="83">
        <f t="shared" si="202"/>
        <v>444.80551666666673</v>
      </c>
      <c r="V91" s="83">
        <f t="shared" si="202"/>
        <v>382.48285833333335</v>
      </c>
      <c r="W91" s="83">
        <f t="shared" si="202"/>
        <v>356.48194166666673</v>
      </c>
      <c r="X91" s="83">
        <f t="shared" si="202"/>
        <v>355.59234999999995</v>
      </c>
      <c r="Y91" s="107">
        <f t="shared" si="202"/>
        <v>366.0009</v>
      </c>
      <c r="Z91" s="93">
        <f t="shared" ref="Z91" si="203">+AVERAGE(Z79:Z90)</f>
        <v>366.11700000000002</v>
      </c>
      <c r="AA91" s="119">
        <f>+Y91/X91-1</f>
        <v>2.9271017782019459E-2</v>
      </c>
      <c r="AB91" s="173">
        <f>+POWER(Y91/T91,0.2)-1</f>
        <v>-6.6074268475658782E-2</v>
      </c>
    </row>
    <row r="92" spans="1:28" ht="25.5" x14ac:dyDescent="0.25">
      <c r="A92" s="95" t="s">
        <v>15</v>
      </c>
      <c r="B92" s="108">
        <f t="shared" ref="B92:G92" si="204">+B91/B$163</f>
        <v>0.5624266437845542</v>
      </c>
      <c r="C92" s="84">
        <f t="shared" si="204"/>
        <v>0.54787782225942094</v>
      </c>
      <c r="D92" s="84">
        <f t="shared" si="204"/>
        <v>0.56095047880418591</v>
      </c>
      <c r="E92" s="84">
        <f t="shared" si="204"/>
        <v>0.55431973434224302</v>
      </c>
      <c r="F92" s="84">
        <f t="shared" si="204"/>
        <v>0.55385667221441115</v>
      </c>
      <c r="G92" s="84">
        <f t="shared" si="204"/>
        <v>0.47721309531110662</v>
      </c>
      <c r="H92" s="84">
        <f t="shared" ref="H92:I92" si="205">+H91/H$163</f>
        <v>0.43469229098060469</v>
      </c>
      <c r="I92" s="84">
        <f t="shared" si="205"/>
        <v>0.46172601147330933</v>
      </c>
      <c r="J92" s="84">
        <f t="shared" ref="J92:K92" si="206">+J91/J$163</f>
        <v>0.47723819470819911</v>
      </c>
      <c r="K92" s="109">
        <f t="shared" si="206"/>
        <v>0.48215954774679154</v>
      </c>
      <c r="L92" s="109"/>
      <c r="M92" s="97"/>
      <c r="N92" s="3"/>
      <c r="O92" s="95" t="s">
        <v>15</v>
      </c>
      <c r="P92" s="108">
        <f t="shared" ref="P92:X92" si="207">+P91/P$163</f>
        <v>0.58467804006315383</v>
      </c>
      <c r="Q92" s="84">
        <f t="shared" si="207"/>
        <v>0.55388249903909115</v>
      </c>
      <c r="R92" s="84">
        <f t="shared" si="207"/>
        <v>0.55404875571490231</v>
      </c>
      <c r="S92" s="84">
        <f t="shared" si="207"/>
        <v>0.55723036916057234</v>
      </c>
      <c r="T92" s="84">
        <f t="shared" si="207"/>
        <v>0.56076073073876687</v>
      </c>
      <c r="U92" s="84">
        <f t="shared" si="207"/>
        <v>0.50339496915329418</v>
      </c>
      <c r="V92" s="84">
        <f t="shared" si="207"/>
        <v>0.45396673386433739</v>
      </c>
      <c r="W92" s="84">
        <f t="shared" si="207"/>
        <v>0.45144405674713423</v>
      </c>
      <c r="X92" s="84">
        <f t="shared" si="207"/>
        <v>0.46436551533536785</v>
      </c>
      <c r="Y92" s="109">
        <f t="shared" ref="Y92:Z92" si="208">+Y91/Y$163</f>
        <v>0.48212082051074351</v>
      </c>
      <c r="Z92" s="96">
        <f t="shared" si="208"/>
        <v>0.49128759816070244</v>
      </c>
      <c r="AA92" s="118"/>
      <c r="AB92" s="114"/>
    </row>
    <row r="93" spans="1:28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9">+D91/C91-1</f>
        <v>-3.6826259257486837E-2</v>
      </c>
      <c r="E93" s="85">
        <f t="shared" ref="E93" si="210">+E91/D91-1</f>
        <v>4.1916219792464515E-2</v>
      </c>
      <c r="F93" s="85">
        <f t="shared" ref="F93:K93" si="211">+F91/E91-1</f>
        <v>6.4296161104768101E-2</v>
      </c>
      <c r="G93" s="85">
        <f t="shared" si="211"/>
        <v>-0.23420508899742842</v>
      </c>
      <c r="H93" s="85">
        <f t="shared" si="211"/>
        <v>-0.1004987872237062</v>
      </c>
      <c r="I93" s="85">
        <f t="shared" si="211"/>
        <v>-4.9972814877655702E-3</v>
      </c>
      <c r="J93" s="85">
        <f t="shared" si="211"/>
        <v>1.6760634912830419E-2</v>
      </c>
      <c r="K93" s="111">
        <f t="shared" si="211"/>
        <v>-1.3517516060945423E-2</v>
      </c>
      <c r="L93" s="111"/>
      <c r="M93" s="101"/>
      <c r="N93" s="2"/>
      <c r="O93" s="98" t="s">
        <v>12</v>
      </c>
      <c r="P93" s="110"/>
      <c r="Q93" s="85">
        <f>+Q91/P91-1</f>
        <v>-0.14944989636977846</v>
      </c>
      <c r="R93" s="85">
        <f t="shared" ref="R93" si="212">+R91/Q91-1</f>
        <v>-4.56694982466338E-2</v>
      </c>
      <c r="S93" s="85">
        <f t="shared" ref="S93" si="213">+S91/R91-1</f>
        <v>-1.2370190811906268E-2</v>
      </c>
      <c r="T93" s="85">
        <f t="shared" ref="T93" si="214">+T91/S91-1</f>
        <v>8.1731587738314015E-2</v>
      </c>
      <c r="U93" s="85">
        <f t="shared" ref="U93" si="215">+U91/T91-1</f>
        <v>-0.13652509985543726</v>
      </c>
      <c r="V93" s="85">
        <f t="shared" ref="V93" si="216">+V91/U91-1</f>
        <v>-0.14011215238599983</v>
      </c>
      <c r="W93" s="85">
        <f t="shared" ref="W93" si="217">+W91/V91-1</f>
        <v>-6.7979299203016486E-2</v>
      </c>
      <c r="X93" s="85">
        <f t="shared" ref="X93:Z93" si="218">+X91/W91-1</f>
        <v>-2.49547470064726E-3</v>
      </c>
      <c r="Y93" s="111">
        <f t="shared" si="218"/>
        <v>2.9271017782019459E-2</v>
      </c>
      <c r="Z93" s="100">
        <f t="shared" si="218"/>
        <v>3.1721233472370436E-4</v>
      </c>
      <c r="AA93" s="99"/>
      <c r="AB93" s="115"/>
    </row>
    <row r="94" spans="1:2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8" ht="15.75" thickBot="1" x14ac:dyDescent="0.3">
      <c r="A95" s="282" t="s">
        <v>253</v>
      </c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4"/>
      <c r="N95" s="2"/>
      <c r="O95" s="282" t="s">
        <v>254</v>
      </c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4"/>
    </row>
    <row r="96" spans="1:28" ht="51" x14ac:dyDescent="0.25">
      <c r="A96" s="86"/>
      <c r="B96" s="102">
        <v>2016</v>
      </c>
      <c r="C96" s="82">
        <f>+B96+1</f>
        <v>2017</v>
      </c>
      <c r="D96" s="82">
        <f t="shared" ref="D96:G96" si="219">+C96+1</f>
        <v>2018</v>
      </c>
      <c r="E96" s="82">
        <f t="shared" si="219"/>
        <v>2019</v>
      </c>
      <c r="F96" s="82">
        <f t="shared" si="219"/>
        <v>2020</v>
      </c>
      <c r="G96" s="82">
        <f t="shared" si="219"/>
        <v>2021</v>
      </c>
      <c r="H96" s="82">
        <f>+H78</f>
        <v>2022</v>
      </c>
      <c r="I96" s="82">
        <v>2023</v>
      </c>
      <c r="J96" s="82">
        <v>2024</v>
      </c>
      <c r="K96" s="82">
        <v>2025</v>
      </c>
      <c r="L96" s="102">
        <v>2026</v>
      </c>
      <c r="M96" s="88" t="s">
        <v>16</v>
      </c>
      <c r="N96" s="2"/>
      <c r="O96" s="86"/>
      <c r="P96" s="102">
        <v>2016</v>
      </c>
      <c r="Q96" s="82">
        <f>+P96+1</f>
        <v>2017</v>
      </c>
      <c r="R96" s="82">
        <f t="shared" ref="R96:T96" si="220">+Q96+1</f>
        <v>2018</v>
      </c>
      <c r="S96" s="82">
        <f t="shared" si="220"/>
        <v>2019</v>
      </c>
      <c r="T96" s="82">
        <f t="shared" si="220"/>
        <v>2020</v>
      </c>
      <c r="U96" s="82">
        <f t="shared" ref="U96" si="221">+T96+1</f>
        <v>2021</v>
      </c>
      <c r="V96" s="82">
        <v>2022</v>
      </c>
      <c r="W96" s="82">
        <v>2023</v>
      </c>
      <c r="X96" s="82">
        <v>2024</v>
      </c>
      <c r="Y96" s="103">
        <v>2025</v>
      </c>
      <c r="Z96" s="87">
        <v>2026</v>
      </c>
      <c r="AA96" s="116" t="s">
        <v>16</v>
      </c>
      <c r="AB96" s="112" t="s">
        <v>21</v>
      </c>
    </row>
    <row r="97" spans="1:28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6">
        <f>+'[2]CONSUMO EN ARGENTINA POR COLOR'!$F425/10000</f>
        <v>11.919499999999999</v>
      </c>
      <c r="L97" s="104">
        <f>+'[2]CONSUMO EN ARGENTINA POR COLOR'!$F437/10000</f>
        <v>9.7988999999999997</v>
      </c>
      <c r="M97" s="91">
        <f>+L97/K97-1</f>
        <v>-0.1779101472377197</v>
      </c>
      <c r="N97" s="2"/>
      <c r="O97" s="89" t="s">
        <v>10</v>
      </c>
      <c r="P97" s="104">
        <f>+'[2]CONSUMO EN ARGENTINA POR COLOR'!F1155*9</f>
        <v>170.55684299999999</v>
      </c>
      <c r="Q97" s="6">
        <f t="shared" ref="Q97:Z97" si="222">+SUM(C97)+SUM(B98:B108)</f>
        <v>171.86430000000001</v>
      </c>
      <c r="R97" s="6">
        <f t="shared" si="222"/>
        <v>162.4</v>
      </c>
      <c r="S97" s="6">
        <f t="shared" si="222"/>
        <v>156.39620000000002</v>
      </c>
      <c r="T97" s="6">
        <f t="shared" si="222"/>
        <v>181.19389999999999</v>
      </c>
      <c r="U97" s="6">
        <f t="shared" si="222"/>
        <v>216.00779999999997</v>
      </c>
      <c r="V97" s="6">
        <f t="shared" si="222"/>
        <v>210.71360000000001</v>
      </c>
      <c r="W97" s="6">
        <f t="shared" si="222"/>
        <v>226.5496</v>
      </c>
      <c r="X97" s="6">
        <f t="shared" si="222"/>
        <v>193.16030000000001</v>
      </c>
      <c r="Y97" s="105">
        <f t="shared" si="222"/>
        <v>190.91800000000001</v>
      </c>
      <c r="Z97" s="90">
        <f t="shared" si="222"/>
        <v>191.74889999999999</v>
      </c>
      <c r="AA97" s="117">
        <f>+Z97/Y97-1</f>
        <v>4.3521302339224466E-3</v>
      </c>
      <c r="AB97" s="113">
        <f>+POWER(Z97/U97,0.2)-1</f>
        <v>-2.3543974949382207E-2</v>
      </c>
    </row>
    <row r="98" spans="1:28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6">
        <f>+'[2]CONSUMO EN ARGENTINA POR COLOR'!$F426/10000</f>
        <v>11.2949</v>
      </c>
      <c r="L98" s="104">
        <f>+'[2]CONSUMO EN ARGENTINA POR COLOR'!$F438/10000</f>
        <v>8.3175000000000008</v>
      </c>
      <c r="M98" s="91">
        <f>+L98/K98-1</f>
        <v>-0.26360569814695123</v>
      </c>
      <c r="N98" s="2"/>
      <c r="O98" s="89" t="s">
        <v>11</v>
      </c>
      <c r="P98" s="104">
        <f>+'[2]CONSUMO EN ARGENTINA POR COLOR'!F1156*9</f>
        <v>171.82293099999998</v>
      </c>
      <c r="Q98" s="6">
        <f t="shared" ref="Q98:X98" si="223">+SUM(C97:C98)+SUM(B99:B108)</f>
        <v>169.71710000000002</v>
      </c>
      <c r="R98" s="6">
        <f t="shared" si="223"/>
        <v>163.50299999999999</v>
      </c>
      <c r="S98" s="6">
        <f t="shared" si="223"/>
        <v>156.4743</v>
      </c>
      <c r="T98" s="6">
        <f t="shared" si="223"/>
        <v>182.05</v>
      </c>
      <c r="U98" s="6">
        <f t="shared" si="223"/>
        <v>219.5719</v>
      </c>
      <c r="V98" s="6">
        <f t="shared" si="223"/>
        <v>212.01609999999999</v>
      </c>
      <c r="W98" s="6">
        <f t="shared" si="223"/>
        <v>223.34660000000002</v>
      </c>
      <c r="X98" s="6">
        <f t="shared" si="223"/>
        <v>193.33410000000003</v>
      </c>
      <c r="Y98" s="105">
        <f t="shared" ref="Y98" si="224">+SUM(K97:K98)+SUM(J99:J108)</f>
        <v>190.06599999999997</v>
      </c>
      <c r="Z98" s="90">
        <f t="shared" ref="Z98" si="225">+SUM(L97:L98)+SUM(K99:K108)</f>
        <v>188.7715</v>
      </c>
      <c r="AA98" s="117">
        <f>+Z98/Y98-1</f>
        <v>-6.8107920406593747E-3</v>
      </c>
      <c r="AB98" s="113">
        <f>+POWER(Z98/U98,0.2)-1</f>
        <v>-2.9776178724321478E-2</v>
      </c>
    </row>
    <row r="99" spans="1:28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6">
        <f>+'[2]CONSUMO EN ARGENTINA POR COLOR'!$F427/10000</f>
        <v>14.3688</v>
      </c>
      <c r="L99" s="104">
        <f>+'[2]CONSUMO EN ARGENTINA POR COLOR'!$F439/10000</f>
        <v>12.3698</v>
      </c>
      <c r="M99" s="91">
        <f>+L99/K99-1</f>
        <v>-0.13912087300261677</v>
      </c>
      <c r="N99" s="2"/>
      <c r="O99" s="89" t="s">
        <v>0</v>
      </c>
      <c r="P99" s="104">
        <f>+'[2]CONSUMO EN ARGENTINA POR COLOR'!F1157*9</f>
        <v>173.55018400000003</v>
      </c>
      <c r="Q99" s="6">
        <f t="shared" ref="Q99:X99" si="226">+SUM(C97:C99)+SUM(B100:B108)</f>
        <v>168.9393</v>
      </c>
      <c r="R99" s="6">
        <f t="shared" si="226"/>
        <v>162.64549999999997</v>
      </c>
      <c r="S99" s="6">
        <f t="shared" si="226"/>
        <v>158.0204</v>
      </c>
      <c r="T99" s="6">
        <f t="shared" si="226"/>
        <v>183.59010000000001</v>
      </c>
      <c r="U99" s="6">
        <f t="shared" si="226"/>
        <v>221.52529999999999</v>
      </c>
      <c r="V99" s="6">
        <f t="shared" si="226"/>
        <v>214.61700000000002</v>
      </c>
      <c r="W99" s="6">
        <f t="shared" si="226"/>
        <v>220.48489999999998</v>
      </c>
      <c r="X99" s="6">
        <f t="shared" si="226"/>
        <v>191.29050000000004</v>
      </c>
      <c r="Y99" s="105">
        <f t="shared" ref="Y99" si="227">+SUM(K97:K99)+SUM(J100:J108)</f>
        <v>191.60290000000001</v>
      </c>
      <c r="Z99" s="90">
        <f t="shared" ref="Z99" si="228">+SUM(L97:L99)+SUM(K100:K108)</f>
        <v>186.77250000000001</v>
      </c>
      <c r="AA99" s="117">
        <f>+Z99/Y99-1</f>
        <v>-2.5210474371734404E-2</v>
      </c>
      <c r="AB99" s="113">
        <f>+POWER(Z99/U99,0.2)-1</f>
        <v>-3.3553272751987162E-2</v>
      </c>
    </row>
    <row r="100" spans="1:28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6">
        <f>+'[2]CONSUMO EN ARGENTINA POR COLOR'!$F428/10000</f>
        <v>17.613199999999999</v>
      </c>
      <c r="L100" s="104">
        <f>+'[2]CONSUMO EN ARGENTINA POR COLOR'!$F440/10000</f>
        <v>11.351800000000001</v>
      </c>
      <c r="M100" s="91">
        <f>+L100/K100-1</f>
        <v>-0.35549474257942903</v>
      </c>
      <c r="N100" s="2"/>
      <c r="O100" s="89" t="s">
        <v>1</v>
      </c>
      <c r="P100" s="104">
        <f>+'[2]CONSUMO EN ARGENTINA POR COLOR'!F1158*9</f>
        <v>173.670582</v>
      </c>
      <c r="Q100" s="6">
        <f t="shared" ref="Q100:X100" si="229">+SUM(C97:C100)+SUM(B101:B108)</f>
        <v>167.27019999999999</v>
      </c>
      <c r="R100" s="6">
        <f t="shared" si="229"/>
        <v>163.05689999999998</v>
      </c>
      <c r="S100" s="6">
        <f t="shared" si="229"/>
        <v>158.60309999999998</v>
      </c>
      <c r="T100" s="6">
        <f t="shared" si="229"/>
        <v>185.25900000000001</v>
      </c>
      <c r="U100" s="6">
        <f t="shared" si="229"/>
        <v>224.6507</v>
      </c>
      <c r="V100" s="6">
        <f t="shared" si="229"/>
        <v>216.00990000000002</v>
      </c>
      <c r="W100" s="6">
        <f t="shared" si="229"/>
        <v>216.37559999999999</v>
      </c>
      <c r="X100" s="6">
        <f t="shared" si="229"/>
        <v>192.16899999999998</v>
      </c>
      <c r="Y100" s="105">
        <f t="shared" ref="Y100" si="230">+SUM(K97:K100)+SUM(J101:J108)</f>
        <v>193.82650000000001</v>
      </c>
      <c r="Z100" s="90">
        <f t="shared" ref="Z100" si="231">+SUM(L97:L100)+SUM(K101:K108)</f>
        <v>180.5111</v>
      </c>
      <c r="AA100" s="117">
        <f>+Z100/Y100-1</f>
        <v>-6.8697520720850891E-2</v>
      </c>
      <c r="AB100" s="113">
        <f>+POWER(Z100/U100,0.2)-1</f>
        <v>-4.2807631725723327E-2</v>
      </c>
    </row>
    <row r="101" spans="1:28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6">
        <f>+'[2]CONSUMO EN ARGENTINA POR COLOR'!$F429/10000</f>
        <v>24.3048</v>
      </c>
      <c r="L101" s="104"/>
      <c r="M101" s="91"/>
      <c r="N101" s="2"/>
      <c r="O101" s="89" t="s">
        <v>2</v>
      </c>
      <c r="P101" s="104">
        <f>+'[2]CONSUMO EN ARGENTINA POR COLOR'!F1159*9</f>
        <v>174.94259400000001</v>
      </c>
      <c r="Q101" s="6">
        <f t="shared" ref="Q101:X101" si="232">+SUM(C97:C101)+SUM(B102:B108)</f>
        <v>166.68530000000001</v>
      </c>
      <c r="R101" s="6">
        <f t="shared" si="232"/>
        <v>161.56319999999999</v>
      </c>
      <c r="S101" s="6">
        <f t="shared" si="232"/>
        <v>163.1223</v>
      </c>
      <c r="T101" s="6">
        <f t="shared" si="232"/>
        <v>187.71879999999999</v>
      </c>
      <c r="U101" s="6">
        <f t="shared" si="232"/>
        <v>224.33029999999999</v>
      </c>
      <c r="V101" s="6">
        <f t="shared" si="232"/>
        <v>216.6763</v>
      </c>
      <c r="W101" s="6">
        <f t="shared" si="232"/>
        <v>215.4477</v>
      </c>
      <c r="X101" s="6">
        <f t="shared" si="232"/>
        <v>195.62560000000002</v>
      </c>
      <c r="Y101" s="105">
        <f t="shared" ref="Y101" si="233">+SUM(K97:K101)+SUM(J102:J108)</f>
        <v>196.88709999999998</v>
      </c>
      <c r="Z101" s="90"/>
      <c r="AA101" s="117"/>
      <c r="AB101" s="113"/>
    </row>
    <row r="102" spans="1:28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6">
        <f>+'[2]CONSUMO EN ARGENTINA POR COLOR'!$F430/10000</f>
        <v>17.3812</v>
      </c>
      <c r="L102" s="104"/>
      <c r="M102" s="91"/>
      <c r="N102" s="2"/>
      <c r="O102" s="89" t="s">
        <v>3</v>
      </c>
      <c r="P102" s="104">
        <f>+'[2]CONSUMO EN ARGENTINA POR COLOR'!F1160*9</f>
        <v>179.29362900000001</v>
      </c>
      <c r="Q102" s="6">
        <f t="shared" ref="Q102:X102" si="234">+SUM(C97:C102)+SUM(B103:B108)</f>
        <v>168.07990000000001</v>
      </c>
      <c r="R102" s="6">
        <f t="shared" si="234"/>
        <v>160.16360000000003</v>
      </c>
      <c r="S102" s="6">
        <f t="shared" si="234"/>
        <v>165.46520000000001</v>
      </c>
      <c r="T102" s="6">
        <f t="shared" si="234"/>
        <v>191.09460000000001</v>
      </c>
      <c r="U102" s="6">
        <f t="shared" si="234"/>
        <v>226.79990000000001</v>
      </c>
      <c r="V102" s="6">
        <f t="shared" si="234"/>
        <v>218.51609999999999</v>
      </c>
      <c r="W102" s="6">
        <f t="shared" si="234"/>
        <v>207.34540000000001</v>
      </c>
      <c r="X102" s="6">
        <f t="shared" si="234"/>
        <v>193.8921</v>
      </c>
      <c r="Y102" s="105">
        <f t="shared" ref="Y102" si="235">+SUM(K97:K102)+SUM(J103:J108)</f>
        <v>200.61089999999999</v>
      </c>
      <c r="Z102" s="90"/>
      <c r="AA102" s="117"/>
      <c r="AB102" s="113"/>
    </row>
    <row r="103" spans="1:28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6">
        <f>+'[2]CONSUMO EN ARGENTINA POR COLOR'!$F431/10000</f>
        <v>15.7669</v>
      </c>
      <c r="L103" s="104"/>
      <c r="M103" s="91"/>
      <c r="N103" s="2"/>
      <c r="O103" s="89" t="s">
        <v>4</v>
      </c>
      <c r="P103" s="104">
        <f>+'[2]CONSUMO EN ARGENTINA POR COLOR'!F1161*9</f>
        <v>180.23909899999998</v>
      </c>
      <c r="Q103" s="6">
        <f t="shared" ref="Q103:X103" si="236">+SUM(C97:C103)+SUM(B104:B108)</f>
        <v>169.72910000000002</v>
      </c>
      <c r="R103" s="6">
        <f t="shared" si="236"/>
        <v>157.5677</v>
      </c>
      <c r="S103" s="6">
        <f t="shared" si="236"/>
        <v>168.86369999999999</v>
      </c>
      <c r="T103" s="6">
        <f t="shared" si="236"/>
        <v>196.70340000000002</v>
      </c>
      <c r="U103" s="6">
        <f t="shared" si="236"/>
        <v>221.98419999999999</v>
      </c>
      <c r="V103" s="6">
        <f t="shared" si="236"/>
        <v>221.45740000000001</v>
      </c>
      <c r="W103" s="6">
        <f t="shared" si="236"/>
        <v>202.73820000000001</v>
      </c>
      <c r="X103" s="6">
        <f t="shared" si="236"/>
        <v>195.7851</v>
      </c>
      <c r="Y103" s="105">
        <f t="shared" ref="Y103" si="237">+SUM(K97:K103)+SUM(J104:J108)</f>
        <v>197.81039999999996</v>
      </c>
      <c r="Z103" s="90"/>
      <c r="AA103" s="117"/>
      <c r="AB103" s="113"/>
    </row>
    <row r="104" spans="1:28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6">
        <f>+'[2]CONSUMO EN ARGENTINA POR COLOR'!$F432/10000</f>
        <v>16.793700000000001</v>
      </c>
      <c r="L104" s="104"/>
      <c r="M104" s="91"/>
      <c r="N104" s="2"/>
      <c r="O104" s="89" t="s">
        <v>5</v>
      </c>
      <c r="P104" s="104">
        <f>+'[2]CONSUMO EN ARGENTINA POR COLOR'!F1162*9</f>
        <v>180.30462</v>
      </c>
      <c r="Q104" s="6">
        <f t="shared" ref="Q104:X104" si="238">+SUM(C97:C104)+SUM(B105:B108)</f>
        <v>166.03880000000001</v>
      </c>
      <c r="R104" s="6">
        <f t="shared" si="238"/>
        <v>155.78950000000003</v>
      </c>
      <c r="S104" s="6">
        <f t="shared" si="238"/>
        <v>170.78919999999999</v>
      </c>
      <c r="T104" s="6">
        <f t="shared" si="238"/>
        <v>200.0712</v>
      </c>
      <c r="U104" s="6">
        <f t="shared" si="238"/>
        <v>221.15890000000002</v>
      </c>
      <c r="V104" s="6">
        <f t="shared" si="238"/>
        <v>224.3981</v>
      </c>
      <c r="W104" s="6">
        <f t="shared" si="238"/>
        <v>199.56930000000003</v>
      </c>
      <c r="X104" s="6">
        <f t="shared" si="238"/>
        <v>194.58499999999998</v>
      </c>
      <c r="Y104" s="105">
        <f t="shared" ref="Y104" si="239">+SUM(K97:K104)+SUM(J105:J108)</f>
        <v>195.15929999999997</v>
      </c>
      <c r="Z104" s="90"/>
      <c r="AA104" s="117"/>
      <c r="AB104" s="113"/>
    </row>
    <row r="105" spans="1:28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6">
        <f>+'[2]CONSUMO EN ARGENTINA POR COLOR'!$F433/10000</f>
        <v>20.650600000000001</v>
      </c>
      <c r="L105" s="104"/>
      <c r="M105" s="91"/>
      <c r="N105" s="2"/>
      <c r="O105" s="89" t="s">
        <v>6</v>
      </c>
      <c r="P105" s="104">
        <f>+'[2]CONSUMO EN ARGENTINA POR COLOR'!F1163*9</f>
        <v>181.537193</v>
      </c>
      <c r="Q105" s="6">
        <f t="shared" ref="Q105:X105" si="240">+SUM(C97:C105)+SUM(B106:B108)</f>
        <v>161.095</v>
      </c>
      <c r="R105" s="6">
        <f t="shared" si="240"/>
        <v>157.1773</v>
      </c>
      <c r="S105" s="6">
        <f t="shared" si="240"/>
        <v>172.8159</v>
      </c>
      <c r="T105" s="6">
        <f t="shared" si="240"/>
        <v>205.32750000000001</v>
      </c>
      <c r="U105" s="6">
        <f t="shared" si="240"/>
        <v>214.3879</v>
      </c>
      <c r="V105" s="6">
        <f t="shared" si="240"/>
        <v>229.4239</v>
      </c>
      <c r="W105" s="6">
        <f t="shared" si="240"/>
        <v>197.08950000000002</v>
      </c>
      <c r="X105" s="6">
        <f t="shared" si="240"/>
        <v>195.32909999999998</v>
      </c>
      <c r="Y105" s="67">
        <f t="shared" ref="Y105" si="241">+SUM(K97:K105)+SUM(J106:J108)</f>
        <v>196.31639999999999</v>
      </c>
      <c r="Z105" s="37"/>
      <c r="AA105" s="78"/>
      <c r="AB105" s="7"/>
    </row>
    <row r="106" spans="1:28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6">
        <f>+'[2]CONSUMO EN ARGENTINA POR COLOR'!$F434/10000</f>
        <v>15.7714</v>
      </c>
      <c r="L106" s="104"/>
      <c r="M106" s="91"/>
      <c r="N106" s="2"/>
      <c r="O106" s="89" t="s">
        <v>7</v>
      </c>
      <c r="P106" s="104">
        <f>+'[2]CONSUMO EN ARGENTINA POR COLOR'!F1164*9</f>
        <v>183.53897699999999</v>
      </c>
      <c r="Q106" s="6">
        <f t="shared" ref="Q106:X106" si="242">+SUM(C97:C106)+SUM(B107:B108)</f>
        <v>162.58180000000002</v>
      </c>
      <c r="R106" s="6">
        <f t="shared" si="242"/>
        <v>154.59630000000001</v>
      </c>
      <c r="S106" s="6">
        <f t="shared" si="242"/>
        <v>176.3657</v>
      </c>
      <c r="T106" s="6">
        <f t="shared" si="242"/>
        <v>206.78570000000002</v>
      </c>
      <c r="U106" s="6">
        <f t="shared" si="242"/>
        <v>209.62600000000003</v>
      </c>
      <c r="V106" s="6">
        <f t="shared" si="242"/>
        <v>233.41919999999999</v>
      </c>
      <c r="W106" s="6">
        <f t="shared" si="242"/>
        <v>196.19840000000002</v>
      </c>
      <c r="X106" s="6">
        <f t="shared" si="242"/>
        <v>192.07670000000002</v>
      </c>
      <c r="Y106" s="105">
        <f t="shared" ref="Y106" si="243">+SUM(K97:K106)+SUM(J107:J108)</f>
        <v>195.83499999999998</v>
      </c>
      <c r="Z106" s="105"/>
      <c r="AA106" s="117"/>
      <c r="AB106" s="113"/>
    </row>
    <row r="107" spans="1:28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6">
        <f>+'[2]CONSUMO EN ARGENTINA POR COLOR'!$F435/10000</f>
        <v>14.3637</v>
      </c>
      <c r="L107" s="104"/>
      <c r="M107" s="91"/>
      <c r="N107" s="2"/>
      <c r="O107" s="89" t="s">
        <v>8</v>
      </c>
      <c r="P107" s="104">
        <f>+'[2]CONSUMO EN ARGENTINA POR COLOR'!F1165*9</f>
        <v>186.71245999999999</v>
      </c>
      <c r="Q107" s="6">
        <f t="shared" ref="Q107:X107" si="244">+SUM(C97:C107)+SUM(B108)</f>
        <v>163.69580000000002</v>
      </c>
      <c r="R107" s="6">
        <f t="shared" si="244"/>
        <v>151.38220000000001</v>
      </c>
      <c r="S107" s="6">
        <f t="shared" si="244"/>
        <v>179.79040000000001</v>
      </c>
      <c r="T107" s="6">
        <f t="shared" si="244"/>
        <v>208.91550000000001</v>
      </c>
      <c r="U107" s="6">
        <f t="shared" si="244"/>
        <v>210.57150000000001</v>
      </c>
      <c r="V107" s="6">
        <f t="shared" si="244"/>
        <v>233.56219999999999</v>
      </c>
      <c r="W107" s="6">
        <f t="shared" si="244"/>
        <v>195.05370000000002</v>
      </c>
      <c r="X107" s="6">
        <f t="shared" si="244"/>
        <v>190.23079999999999</v>
      </c>
      <c r="Y107" s="105">
        <f t="shared" ref="Y107" si="245">+SUM(K97:K107)+SUM(J108)</f>
        <v>192.73539999999997</v>
      </c>
      <c r="Z107" s="90"/>
      <c r="AA107" s="117"/>
      <c r="AB107" s="113"/>
    </row>
    <row r="108" spans="1:28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6">
        <f>+'[2]CONSUMO EN ARGENTINA POR COLOR'!$F436/10000</f>
        <v>13.6408</v>
      </c>
      <c r="L108" s="104"/>
      <c r="M108" s="91"/>
      <c r="N108" s="2"/>
      <c r="O108" s="89" t="s">
        <v>9</v>
      </c>
      <c r="P108" s="104">
        <f>+'[2]CONSUMO EN ARGENTINA POR COLOR'!F1166*9</f>
        <v>189.68532200000001</v>
      </c>
      <c r="Q108" s="6">
        <f t="shared" ref="Q108:X108" si="246">+SUM(C97:C108)</f>
        <v>162.77670000000001</v>
      </c>
      <c r="R108" s="6">
        <f t="shared" si="246"/>
        <v>154.18320000000003</v>
      </c>
      <c r="S108" s="6">
        <f t="shared" si="246"/>
        <v>180.9632</v>
      </c>
      <c r="T108" s="6">
        <f t="shared" si="246"/>
        <v>210.9564</v>
      </c>
      <c r="U108" s="6">
        <f t="shared" si="246"/>
        <v>212.72760000000002</v>
      </c>
      <c r="V108" s="6">
        <f t="shared" si="246"/>
        <v>228.05579999999998</v>
      </c>
      <c r="W108" s="6">
        <f t="shared" si="246"/>
        <v>195.71620000000001</v>
      </c>
      <c r="X108" s="6">
        <f t="shared" si="246"/>
        <v>188.8047</v>
      </c>
      <c r="Y108" s="105">
        <f t="shared" ref="Y108" si="247">+SUM(K97:K108)</f>
        <v>193.86949999999999</v>
      </c>
      <c r="Z108" s="90"/>
      <c r="AA108" s="117"/>
      <c r="AB108" s="113"/>
    </row>
    <row r="109" spans="1:28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48">SUM(G97:G108)</f>
        <v>212.72760000000002</v>
      </c>
      <c r="H109" s="83">
        <f t="shared" si="248"/>
        <v>228.05579999999998</v>
      </c>
      <c r="I109" s="83">
        <f t="shared" ref="I109:J109" si="249">SUM(I97:I108)</f>
        <v>195.71620000000001</v>
      </c>
      <c r="J109" s="83">
        <f t="shared" si="249"/>
        <v>188.8047</v>
      </c>
      <c r="K109" s="107">
        <f t="shared" ref="K109" si="250">SUM(K97:K108)</f>
        <v>193.86949999999999</v>
      </c>
      <c r="L109" s="107"/>
      <c r="M109" s="94"/>
      <c r="N109" s="3"/>
      <c r="O109" s="92" t="s">
        <v>14</v>
      </c>
      <c r="P109" s="106">
        <f t="shared" ref="P109:Y109" si="251">+AVERAGE(P97:P108)</f>
        <v>178.82120283333333</v>
      </c>
      <c r="Q109" s="83">
        <f t="shared" si="251"/>
        <v>166.53944166666668</v>
      </c>
      <c r="R109" s="83">
        <f t="shared" si="251"/>
        <v>158.66903333333335</v>
      </c>
      <c r="S109" s="83">
        <f t="shared" si="251"/>
        <v>167.3058</v>
      </c>
      <c r="T109" s="83">
        <f t="shared" si="251"/>
        <v>194.97217500000002</v>
      </c>
      <c r="U109" s="83">
        <f t="shared" si="251"/>
        <v>218.61183333333335</v>
      </c>
      <c r="V109" s="83">
        <f t="shared" si="251"/>
        <v>221.57213333333334</v>
      </c>
      <c r="W109" s="83">
        <f t="shared" si="251"/>
        <v>207.99292500000001</v>
      </c>
      <c r="X109" s="83">
        <f t="shared" si="251"/>
        <v>193.02358333333336</v>
      </c>
      <c r="Y109" s="107">
        <f t="shared" si="251"/>
        <v>194.63644999999997</v>
      </c>
      <c r="Z109" s="93">
        <f t="shared" ref="Z109" si="252">+AVERAGE(Z97:Z108)</f>
        <v>186.95100000000002</v>
      </c>
      <c r="AA109" s="119">
        <f>+Y109/X109-1</f>
        <v>8.3558010830280249E-3</v>
      </c>
      <c r="AB109" s="173">
        <f>+POWER(Y109/T109,0.2)-1</f>
        <v>-3.4461991799705771E-4</v>
      </c>
    </row>
    <row r="110" spans="1:28" ht="25.5" x14ac:dyDescent="0.25">
      <c r="A110" s="95" t="s">
        <v>15</v>
      </c>
      <c r="B110" s="108">
        <f t="shared" ref="B110:H110" si="253">+B109/B$163</f>
        <v>0.18434355877736455</v>
      </c>
      <c r="C110" s="84">
        <f t="shared" si="253"/>
        <v>0.18238224409329717</v>
      </c>
      <c r="D110" s="84">
        <f t="shared" si="253"/>
        <v>0.18363841634031169</v>
      </c>
      <c r="E110" s="84">
        <f t="shared" si="253"/>
        <v>0.20441829868378678</v>
      </c>
      <c r="F110" s="84">
        <f t="shared" si="253"/>
        <v>0.22371585480618703</v>
      </c>
      <c r="G110" s="84">
        <f t="shared" si="253"/>
        <v>0.25382265551153249</v>
      </c>
      <c r="H110" s="84">
        <f t="shared" si="253"/>
        <v>0.27555956925594643</v>
      </c>
      <c r="I110" s="84">
        <f t="shared" ref="I110:J110" si="254">+I109/I$163</f>
        <v>0.25245227344316146</v>
      </c>
      <c r="J110" s="84">
        <f t="shared" si="254"/>
        <v>0.24756967211114028</v>
      </c>
      <c r="K110" s="109">
        <f t="shared" ref="K110" si="255">+K109/K$163</f>
        <v>0.26035164685229789</v>
      </c>
      <c r="L110" s="109"/>
      <c r="M110" s="97"/>
      <c r="N110" s="3"/>
      <c r="O110" s="95" t="s">
        <v>15</v>
      </c>
      <c r="P110" s="108">
        <f t="shared" ref="P110:X110" si="256">+P109/P$163</f>
        <v>0.17600611429697696</v>
      </c>
      <c r="Q110" s="84">
        <f t="shared" si="256"/>
        <v>0.1825689031188667</v>
      </c>
      <c r="R110" s="84">
        <f t="shared" si="256"/>
        <v>0.18231962294259829</v>
      </c>
      <c r="S110" s="84">
        <f t="shared" si="256"/>
        <v>0.19576941323438826</v>
      </c>
      <c r="T110" s="84">
        <f t="shared" si="256"/>
        <v>0.2122412439489233</v>
      </c>
      <c r="U110" s="84">
        <f t="shared" si="256"/>
        <v>0.24740722174956178</v>
      </c>
      <c r="V110" s="84">
        <f t="shared" si="256"/>
        <v>0.26298270757280817</v>
      </c>
      <c r="W110" s="84">
        <f t="shared" si="256"/>
        <v>0.26339951302358611</v>
      </c>
      <c r="X110" s="84">
        <f t="shared" si="256"/>
        <v>0.25206812167489734</v>
      </c>
      <c r="Y110" s="109">
        <f t="shared" ref="Y110:Z110" si="257">+Y109/Y$163</f>
        <v>0.25638812630050439</v>
      </c>
      <c r="Z110" s="96">
        <f t="shared" si="257"/>
        <v>0.25086709375347632</v>
      </c>
      <c r="AA110" s="118"/>
      <c r="AB110" s="114"/>
    </row>
    <row r="111" spans="1:28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58">+D109/C109-1</f>
        <v>-5.2793182316633658E-2</v>
      </c>
      <c r="E111" s="85">
        <f t="shared" ref="E111" si="259">+E109/D109-1</f>
        <v>0.17368948108483906</v>
      </c>
      <c r="F111" s="85">
        <f t="shared" ref="F111:K111" si="260">+F109/E109-1</f>
        <v>0.16574198511078486</v>
      </c>
      <c r="G111" s="85">
        <f t="shared" si="260"/>
        <v>8.3960477141249434E-3</v>
      </c>
      <c r="H111" s="85">
        <f t="shared" si="260"/>
        <v>7.2055530170979099E-2</v>
      </c>
      <c r="I111" s="85">
        <f t="shared" si="260"/>
        <v>-0.14180564581124433</v>
      </c>
      <c r="J111" s="85">
        <f t="shared" si="260"/>
        <v>-3.5313888170728891E-2</v>
      </c>
      <c r="K111" s="111">
        <f t="shared" si="260"/>
        <v>2.6825603388051178E-2</v>
      </c>
      <c r="L111" s="111"/>
      <c r="M111" s="101"/>
      <c r="N111" s="2"/>
      <c r="O111" s="98" t="s">
        <v>12</v>
      </c>
      <c r="P111" s="110"/>
      <c r="Q111" s="85">
        <f>+Q109/P109-1</f>
        <v>-6.8681794843498678E-2</v>
      </c>
      <c r="R111" s="85">
        <f t="shared" ref="R111" si="261">+R109/Q109-1</f>
        <v>-4.7258524794902113E-2</v>
      </c>
      <c r="S111" s="85">
        <f t="shared" ref="S111" si="262">+S109/R109-1</f>
        <v>5.4432591446640144E-2</v>
      </c>
      <c r="T111" s="85">
        <f t="shared" ref="T111" si="263">+T109/S109-1</f>
        <v>0.16536411170443599</v>
      </c>
      <c r="U111" s="85">
        <f t="shared" ref="U111" si="264">+U109/T109-1</f>
        <v>0.12124631801093333</v>
      </c>
      <c r="V111" s="85">
        <f t="shared" ref="V111" si="265">+V109/U109-1</f>
        <v>1.3541352976470522E-2</v>
      </c>
      <c r="W111" s="85">
        <f t="shared" ref="W111" si="266">+W109/V109-1</f>
        <v>-6.1285722753342542E-2</v>
      </c>
      <c r="X111" s="85">
        <f t="shared" ref="X111:Z111" si="267">+X109/W109-1</f>
        <v>-7.1970436814938088E-2</v>
      </c>
      <c r="Y111" s="111">
        <f t="shared" si="267"/>
        <v>8.3558010830280249E-3</v>
      </c>
      <c r="Z111" s="100">
        <f t="shared" si="267"/>
        <v>-3.9486180517574909E-2</v>
      </c>
      <c r="AA111" s="99"/>
      <c r="AB111" s="115"/>
    </row>
    <row r="112" spans="1:2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8" ht="15.75" thickBot="1" x14ac:dyDescent="0.3">
      <c r="A113" s="282" t="s">
        <v>255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4"/>
      <c r="N113" s="2"/>
      <c r="O113" s="282" t="s">
        <v>256</v>
      </c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4"/>
    </row>
    <row r="114" spans="1:28" ht="51" x14ac:dyDescent="0.25">
      <c r="A114" s="86"/>
      <c r="B114" s="102">
        <v>2016</v>
      </c>
      <c r="C114" s="82">
        <f>+B114+1</f>
        <v>2017</v>
      </c>
      <c r="D114" s="82">
        <f t="shared" ref="D114:G114" si="268">+C114+1</f>
        <v>2018</v>
      </c>
      <c r="E114" s="82">
        <f t="shared" si="268"/>
        <v>2019</v>
      </c>
      <c r="F114" s="82">
        <f t="shared" si="268"/>
        <v>2020</v>
      </c>
      <c r="G114" s="82">
        <f t="shared" si="268"/>
        <v>2021</v>
      </c>
      <c r="H114" s="82">
        <f>+H96</f>
        <v>2022</v>
      </c>
      <c r="I114" s="82">
        <v>2023</v>
      </c>
      <c r="J114" s="82">
        <v>2024</v>
      </c>
      <c r="K114" s="82">
        <v>2025</v>
      </c>
      <c r="L114" s="102">
        <v>2026</v>
      </c>
      <c r="M114" s="88" t="s">
        <v>16</v>
      </c>
      <c r="N114" s="2"/>
      <c r="O114" s="86"/>
      <c r="P114" s="102">
        <v>2016</v>
      </c>
      <c r="Q114" s="82">
        <f>+P114+1</f>
        <v>2017</v>
      </c>
      <c r="R114" s="82">
        <f t="shared" ref="R114:T114" si="269">+Q114+1</f>
        <v>2018</v>
      </c>
      <c r="S114" s="82">
        <f t="shared" si="269"/>
        <v>2019</v>
      </c>
      <c r="T114" s="82">
        <f t="shared" si="269"/>
        <v>2020</v>
      </c>
      <c r="U114" s="82">
        <f t="shared" ref="U114" si="270">+T114+1</f>
        <v>2021</v>
      </c>
      <c r="V114" s="82">
        <v>2022</v>
      </c>
      <c r="W114" s="82">
        <v>2023</v>
      </c>
      <c r="X114" s="82">
        <v>2024</v>
      </c>
      <c r="Y114" s="103">
        <v>2025</v>
      </c>
      <c r="Z114" s="87">
        <v>2026</v>
      </c>
      <c r="AA114" s="116" t="s">
        <v>16</v>
      </c>
      <c r="AB114" s="112" t="s">
        <v>21</v>
      </c>
    </row>
    <row r="115" spans="1:28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6">
        <f>+'[2]CONSUMO EN ARGENTINA POR COLOR'!$I425/10000</f>
        <v>0.46970000000000001</v>
      </c>
      <c r="L115" s="104">
        <f>+'[2]CONSUMO EN ARGENTINA POR COLOR'!$I437/10000</f>
        <v>0.36959999999999998</v>
      </c>
      <c r="M115" s="91">
        <f>+L115/K115-1</f>
        <v>-0.21311475409836067</v>
      </c>
      <c r="N115" s="2"/>
      <c r="O115" s="89" t="s">
        <v>10</v>
      </c>
      <c r="P115" s="104">
        <f>+'[2]CONSUMO EN ARGENTINA POR COLOR'!I1155*9</f>
        <v>3.9795720000000001</v>
      </c>
      <c r="Q115" s="6">
        <f t="shared" ref="Q115:Z115" si="271">+SUM(C115)+SUM(B116:B126)</f>
        <v>3.7007829999999999</v>
      </c>
      <c r="R115" s="6">
        <f t="shared" si="271"/>
        <v>4.2568000000000001</v>
      </c>
      <c r="S115" s="6">
        <f t="shared" si="271"/>
        <v>3.9102999999999999</v>
      </c>
      <c r="T115" s="6">
        <f t="shared" si="271"/>
        <v>4.1932999999999998</v>
      </c>
      <c r="U115" s="6">
        <f t="shared" si="271"/>
        <v>4.9743000000000004</v>
      </c>
      <c r="V115" s="6">
        <f t="shared" si="271"/>
        <v>6.6055999999999999</v>
      </c>
      <c r="W115" s="6">
        <f t="shared" si="271"/>
        <v>7.8309999999999995</v>
      </c>
      <c r="X115" s="6">
        <f t="shared" si="271"/>
        <v>7.0416000000000007</v>
      </c>
      <c r="Y115" s="105">
        <f t="shared" si="271"/>
        <v>5.5696999999999992</v>
      </c>
      <c r="Z115" s="90">
        <f t="shared" si="271"/>
        <v>5.5266000000000002</v>
      </c>
      <c r="AA115" s="117">
        <f>+Z115/Y115-1</f>
        <v>-7.738298292547019E-3</v>
      </c>
      <c r="AB115" s="113">
        <f>+POWER(Z115/U115,0.2)-1</f>
        <v>2.1280904531502332E-2</v>
      </c>
    </row>
    <row r="116" spans="1:28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6">
        <f>+'[2]CONSUMO EN ARGENTINA POR COLOR'!$I426/10000</f>
        <v>0.27010000000000001</v>
      </c>
      <c r="L116" s="104">
        <f>+'[2]CONSUMO EN ARGENTINA POR COLOR'!$I438/10000</f>
        <v>0.40620000000000001</v>
      </c>
      <c r="M116" s="91">
        <f>+L116/K116-1</f>
        <v>0.5038874490929286</v>
      </c>
      <c r="N116" s="2"/>
      <c r="O116" s="89" t="s">
        <v>11</v>
      </c>
      <c r="P116" s="104">
        <f>+'[2]CONSUMO EN ARGENTINA POR COLOR'!I1156*9</f>
        <v>3.8778730000000001</v>
      </c>
      <c r="Q116" s="6">
        <f t="shared" ref="Q116:X116" si="272">+SUM(C115:C116)+SUM(B117:B126)</f>
        <v>3.679983</v>
      </c>
      <c r="R116" s="6">
        <f t="shared" si="272"/>
        <v>4.3100999999999994</v>
      </c>
      <c r="S116" s="6">
        <f t="shared" si="272"/>
        <v>3.8323</v>
      </c>
      <c r="T116" s="6">
        <f t="shared" si="272"/>
        <v>4.3757000000000001</v>
      </c>
      <c r="U116" s="6">
        <f t="shared" si="272"/>
        <v>4.9860000000000007</v>
      </c>
      <c r="V116" s="6">
        <f t="shared" si="272"/>
        <v>6.7819000000000003</v>
      </c>
      <c r="W116" s="6">
        <f t="shared" si="272"/>
        <v>7.5442999999999998</v>
      </c>
      <c r="X116" s="6">
        <f t="shared" si="272"/>
        <v>7.0170000000000012</v>
      </c>
      <c r="Y116" s="105">
        <f t="shared" ref="Y116" si="273">+SUM(K115:K116)+SUM(J117:J126)</f>
        <v>5.6528</v>
      </c>
      <c r="Z116" s="90">
        <f t="shared" ref="Z116" si="274">+SUM(L115:L116)+SUM(K117:K126)</f>
        <v>5.662700000000001</v>
      </c>
      <c r="AA116" s="117">
        <f>+Z116/Y116-1</f>
        <v>1.7513444664591926E-3</v>
      </c>
      <c r="AB116" s="113">
        <f>+POWER(Z116/U116,0.2)-1</f>
        <v>2.5780067936873374E-2</v>
      </c>
    </row>
    <row r="117" spans="1:28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6">
        <f>+'[2]CONSUMO EN ARGENTINA POR COLOR'!$I427/10000</f>
        <v>0.39789999999999998</v>
      </c>
      <c r="L117" s="104">
        <f>+'[2]CONSUMO EN ARGENTINA POR COLOR'!$I439/10000</f>
        <v>0.53510000000000002</v>
      </c>
      <c r="M117" s="91">
        <f>+L117/K117-1</f>
        <v>0.34481025383262143</v>
      </c>
      <c r="N117" s="2"/>
      <c r="O117" s="89" t="s">
        <v>0</v>
      </c>
      <c r="P117" s="104">
        <f>+'[2]CONSUMO EN ARGENTINA POR COLOR'!I1157*9</f>
        <v>3.846644</v>
      </c>
      <c r="Q117" s="6">
        <f t="shared" ref="Q117:X117" si="275">+SUM(C115:C117)+SUM(B118:B126)</f>
        <v>3.7</v>
      </c>
      <c r="R117" s="6">
        <f t="shared" si="275"/>
        <v>4.2433000000000005</v>
      </c>
      <c r="S117" s="6">
        <f t="shared" si="275"/>
        <v>3.8569999999999998</v>
      </c>
      <c r="T117" s="6">
        <f t="shared" si="275"/>
        <v>4.4382999999999999</v>
      </c>
      <c r="U117" s="6">
        <f t="shared" si="275"/>
        <v>5.1306000000000003</v>
      </c>
      <c r="V117" s="6">
        <f t="shared" si="275"/>
        <v>6.8765000000000001</v>
      </c>
      <c r="W117" s="6">
        <f t="shared" si="275"/>
        <v>7.3372000000000002</v>
      </c>
      <c r="X117" s="6">
        <f t="shared" si="275"/>
        <v>7.0420000000000007</v>
      </c>
      <c r="Y117" s="105">
        <f t="shared" ref="Y117" si="276">+SUM(K115:K117)+SUM(J118:J126)</f>
        <v>5.7589999999999995</v>
      </c>
      <c r="Z117" s="90">
        <f t="shared" ref="Z117" si="277">+SUM(L115:L117)+SUM(K118:K126)</f>
        <v>5.7999000000000001</v>
      </c>
      <c r="AA117" s="117">
        <f>+Z117/Y117-1</f>
        <v>7.1019274179546787E-3</v>
      </c>
      <c r="AB117" s="113">
        <f>+POWER(Z117/U117,0.2)-1</f>
        <v>2.4826789977902886E-2</v>
      </c>
    </row>
    <row r="118" spans="1:28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6">
        <f>+'[2]CONSUMO EN ARGENTINA POR COLOR'!$I428/10000</f>
        <v>0.42880000000000001</v>
      </c>
      <c r="L118" s="104">
        <f>+'[2]CONSUMO EN ARGENTINA POR COLOR'!$I440/10000</f>
        <v>0.35489999999999999</v>
      </c>
      <c r="M118" s="91">
        <f>+L118/K118-1</f>
        <v>-0.17234141791044777</v>
      </c>
      <c r="N118" s="2"/>
      <c r="O118" s="89" t="s">
        <v>1</v>
      </c>
      <c r="P118" s="104">
        <f>+'[2]CONSUMO EN ARGENTINA POR COLOR'!I1158*9</f>
        <v>3.8584580000000002</v>
      </c>
      <c r="Q118" s="6">
        <f t="shared" ref="Q118:X118" si="278">+SUM(C115:C118)+SUM(B119:B126)</f>
        <v>3.7492999999999999</v>
      </c>
      <c r="R118" s="6">
        <f t="shared" si="278"/>
        <v>4.1139000000000001</v>
      </c>
      <c r="S118" s="6">
        <f t="shared" si="278"/>
        <v>4.0587999999999997</v>
      </c>
      <c r="T118" s="6">
        <f t="shared" si="278"/>
        <v>4.4815000000000005</v>
      </c>
      <c r="U118" s="6">
        <f t="shared" si="278"/>
        <v>5.2222999999999997</v>
      </c>
      <c r="V118" s="6">
        <f t="shared" si="278"/>
        <v>6.9620999999999995</v>
      </c>
      <c r="W118" s="6">
        <f t="shared" si="278"/>
        <v>7.4014000000000006</v>
      </c>
      <c r="X118" s="6">
        <f t="shared" si="278"/>
        <v>6.6727000000000007</v>
      </c>
      <c r="Y118" s="105">
        <f t="shared" ref="Y118" si="279">+SUM(K115:K118)+SUM(J119:J126)</f>
        <v>5.9764999999999997</v>
      </c>
      <c r="Z118" s="90">
        <f t="shared" ref="Z118" si="280">+SUM(L115:L118)+SUM(K119:K126)</f>
        <v>5.726</v>
      </c>
      <c r="AA118" s="117">
        <f>+Z118/Y118-1</f>
        <v>-4.1914163808248972E-2</v>
      </c>
      <c r="AB118" s="113">
        <f>+POWER(Z118/U118,0.2)-1</f>
        <v>1.8586475415224513E-2</v>
      </c>
    </row>
    <row r="119" spans="1:28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6">
        <f>+'[2]CONSUMO EN ARGENTINA POR COLOR'!$I429/10000</f>
        <v>0.2908</v>
      </c>
      <c r="L119" s="104"/>
      <c r="M119" s="91"/>
      <c r="N119" s="2"/>
      <c r="O119" s="89" t="s">
        <v>2</v>
      </c>
      <c r="P119" s="104">
        <f>+'[2]CONSUMO EN ARGENTINA POR COLOR'!I1159*9</f>
        <v>4.0431309999999998</v>
      </c>
      <c r="Q119" s="6">
        <f t="shared" ref="Q119:X119" si="281">+SUM(C115:C119)+SUM(B120:B126)</f>
        <v>3.8315999999999999</v>
      </c>
      <c r="R119" s="6">
        <f t="shared" si="281"/>
        <v>4.2587000000000002</v>
      </c>
      <c r="S119" s="6">
        <f t="shared" si="281"/>
        <v>3.9379999999999997</v>
      </c>
      <c r="T119" s="6">
        <f t="shared" si="281"/>
        <v>4.4656000000000002</v>
      </c>
      <c r="U119" s="6">
        <f t="shared" si="281"/>
        <v>5.4170999999999996</v>
      </c>
      <c r="V119" s="6">
        <f t="shared" si="281"/>
        <v>7.0746000000000002</v>
      </c>
      <c r="W119" s="6">
        <f t="shared" si="281"/>
        <v>7.3878000000000013</v>
      </c>
      <c r="X119" s="6">
        <f t="shared" si="281"/>
        <v>6.4335000000000004</v>
      </c>
      <c r="Y119" s="105">
        <f t="shared" ref="Y119" si="282">+SUM(K115:K119)+SUM(J120:J126)</f>
        <v>5.9565000000000001</v>
      </c>
      <c r="Z119" s="90"/>
      <c r="AA119" s="117"/>
      <c r="AB119" s="113"/>
    </row>
    <row r="120" spans="1:28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6">
        <f>+'[2]CONSUMO EN ARGENTINA POR COLOR'!$I430/10000</f>
        <v>0.33090000000000003</v>
      </c>
      <c r="L120" s="104"/>
      <c r="M120" s="91"/>
      <c r="N120" s="2"/>
      <c r="O120" s="89" t="s">
        <v>3</v>
      </c>
      <c r="P120" s="104">
        <f>+'[2]CONSUMO EN ARGENTINA POR COLOR'!I1160*9</f>
        <v>4.0937769999999993</v>
      </c>
      <c r="Q120" s="6">
        <f t="shared" ref="Q120:X120" si="283">+SUM(C115:C120)+SUM(B121:B126)</f>
        <v>3.8651</v>
      </c>
      <c r="R120" s="6">
        <f t="shared" si="283"/>
        <v>4.2109000000000005</v>
      </c>
      <c r="S120" s="6">
        <f t="shared" si="283"/>
        <v>4.0318000000000005</v>
      </c>
      <c r="T120" s="6">
        <f t="shared" si="283"/>
        <v>4.5454000000000008</v>
      </c>
      <c r="U120" s="6">
        <f t="shared" si="283"/>
        <v>5.4786999999999999</v>
      </c>
      <c r="V120" s="6">
        <f t="shared" si="283"/>
        <v>7.3133999999999997</v>
      </c>
      <c r="W120" s="6">
        <f t="shared" si="283"/>
        <v>7.2397000000000009</v>
      </c>
      <c r="X120" s="6">
        <f t="shared" si="283"/>
        <v>6.3353999999999999</v>
      </c>
      <c r="Y120" s="105">
        <f t="shared" ref="Y120" si="284">+SUM(K115:K120)+SUM(J121:J126)</f>
        <v>5.8490000000000002</v>
      </c>
      <c r="Z120" s="90"/>
      <c r="AA120" s="117"/>
      <c r="AB120" s="113"/>
    </row>
    <row r="121" spans="1:28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6">
        <f>+'[2]CONSUMO EN ARGENTINA POR COLOR'!$I431/10000</f>
        <v>0.4536</v>
      </c>
      <c r="L121" s="104"/>
      <c r="M121" s="91"/>
      <c r="N121" s="2"/>
      <c r="O121" s="89" t="s">
        <v>4</v>
      </c>
      <c r="P121" s="104">
        <f>+'[2]CONSUMO EN ARGENTINA POR COLOR'!I1161*9</f>
        <v>4.035037</v>
      </c>
      <c r="Q121" s="6">
        <f t="shared" ref="Q121:X121" si="285">+SUM(C115:C121)+SUM(B122:B126)</f>
        <v>3.7990000000000004</v>
      </c>
      <c r="R121" s="6">
        <f t="shared" si="285"/>
        <v>4.3432000000000004</v>
      </c>
      <c r="S121" s="6">
        <f t="shared" si="285"/>
        <v>4.0585000000000004</v>
      </c>
      <c r="T121" s="6">
        <f t="shared" si="285"/>
        <v>4.4793000000000003</v>
      </c>
      <c r="U121" s="6">
        <f t="shared" si="285"/>
        <v>5.8956</v>
      </c>
      <c r="V121" s="6">
        <f t="shared" si="285"/>
        <v>7.2085000000000008</v>
      </c>
      <c r="W121" s="6">
        <f t="shared" si="285"/>
        <v>7.2786</v>
      </c>
      <c r="X121" s="6">
        <f t="shared" si="285"/>
        <v>6.0618999999999996</v>
      </c>
      <c r="Y121" s="105">
        <f t="shared" ref="Y121" si="286">+SUM(K115:K121)+SUM(J122:J126)</f>
        <v>5.9169</v>
      </c>
      <c r="Z121" s="90"/>
      <c r="AA121" s="117"/>
      <c r="AB121" s="113"/>
    </row>
    <row r="122" spans="1:28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6">
        <f>+'[2]CONSUMO EN ARGENTINA POR COLOR'!$I432/10000</f>
        <v>0.40679999999999999</v>
      </c>
      <c r="L122" s="104"/>
      <c r="M122" s="91"/>
      <c r="N122" s="2"/>
      <c r="O122" s="89" t="s">
        <v>5</v>
      </c>
      <c r="P122" s="104">
        <f>+'[2]CONSUMO EN ARGENTINA POR COLOR'!I1162*9</f>
        <v>3.8071529999999996</v>
      </c>
      <c r="Q122" s="6">
        <f t="shared" ref="Q122:X122" si="287">+SUM(C115:C122)+SUM(B123:B126)</f>
        <v>3.8681000000000001</v>
      </c>
      <c r="R122" s="6">
        <f t="shared" si="287"/>
        <v>4.5524000000000004</v>
      </c>
      <c r="S122" s="6">
        <f t="shared" si="287"/>
        <v>4.0091000000000001</v>
      </c>
      <c r="T122" s="6">
        <f t="shared" si="287"/>
        <v>4.3951000000000002</v>
      </c>
      <c r="U122" s="6">
        <f t="shared" si="287"/>
        <v>6.1453000000000007</v>
      </c>
      <c r="V122" s="6">
        <f t="shared" si="287"/>
        <v>7.4749999999999996</v>
      </c>
      <c r="W122" s="6">
        <f t="shared" si="287"/>
        <v>7.1536</v>
      </c>
      <c r="X122" s="6">
        <f t="shared" si="287"/>
        <v>5.7950999999999997</v>
      </c>
      <c r="Y122" s="105">
        <f t="shared" ref="Y122" si="288">+SUM(K115:K122)+SUM(J123:J126)</f>
        <v>5.7784999999999993</v>
      </c>
      <c r="Z122" s="90"/>
      <c r="AA122" s="117"/>
      <c r="AB122" s="113"/>
    </row>
    <row r="123" spans="1:28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6">
        <f>+'[2]CONSUMO EN ARGENTINA POR COLOR'!$I433/10000</f>
        <v>0.63149999999999995</v>
      </c>
      <c r="L123" s="104"/>
      <c r="M123" s="91"/>
      <c r="N123" s="2"/>
      <c r="O123" s="89" t="s">
        <v>6</v>
      </c>
      <c r="P123" s="104">
        <f>+'[2]CONSUMO EN ARGENTINA POR COLOR'!I1163*9</f>
        <v>3.6979959999999994</v>
      </c>
      <c r="Q123" s="6">
        <f t="shared" ref="Q123:X123" si="289">+SUM(C115:C123)+SUM(B124:B126)</f>
        <v>3.7401</v>
      </c>
      <c r="R123" s="6">
        <f t="shared" si="289"/>
        <v>4.5235000000000003</v>
      </c>
      <c r="S123" s="6">
        <f t="shared" si="289"/>
        <v>3.9356999999999998</v>
      </c>
      <c r="T123" s="6">
        <f t="shared" si="289"/>
        <v>4.43</v>
      </c>
      <c r="U123" s="6">
        <f t="shared" si="289"/>
        <v>6.4730000000000008</v>
      </c>
      <c r="V123" s="6">
        <f t="shared" si="289"/>
        <v>7.6507000000000005</v>
      </c>
      <c r="W123" s="6">
        <f t="shared" si="289"/>
        <v>7.1013000000000002</v>
      </c>
      <c r="X123" s="6">
        <f t="shared" si="289"/>
        <v>5.7355999999999998</v>
      </c>
      <c r="Y123" s="67">
        <f t="shared" ref="Y123" si="290">+SUM(K115:K123)+SUM(J124:J126)</f>
        <v>5.6547999999999998</v>
      </c>
      <c r="Z123" s="37"/>
      <c r="AA123" s="78"/>
      <c r="AB123" s="7"/>
    </row>
    <row r="124" spans="1:28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6">
        <f>+'[2]CONSUMO EN ARGENTINA POR COLOR'!$I434/10000</f>
        <v>0.70799999999999996</v>
      </c>
      <c r="L124" s="104"/>
      <c r="M124" s="91"/>
      <c r="N124" s="2"/>
      <c r="O124" s="89" t="s">
        <v>7</v>
      </c>
      <c r="P124" s="104">
        <f>+'[2]CONSUMO EN ARGENTINA POR COLOR'!I1164*9</f>
        <v>3.8419499999999998</v>
      </c>
      <c r="Q124" s="6">
        <f t="shared" ref="Q124:X124" si="291">+SUM(C115:C124)+SUM(B125:B126)</f>
        <v>4.0316999999999998</v>
      </c>
      <c r="R124" s="6">
        <f t="shared" si="291"/>
        <v>4.5227000000000004</v>
      </c>
      <c r="S124" s="6">
        <f t="shared" si="291"/>
        <v>3.5801999999999996</v>
      </c>
      <c r="T124" s="6">
        <f t="shared" si="291"/>
        <v>4.7496</v>
      </c>
      <c r="U124" s="6">
        <f t="shared" si="291"/>
        <v>6.5540000000000003</v>
      </c>
      <c r="V124" s="6">
        <f t="shared" si="291"/>
        <v>7.7708999999999993</v>
      </c>
      <c r="W124" s="6">
        <f t="shared" si="291"/>
        <v>7.2581000000000007</v>
      </c>
      <c r="X124" s="6">
        <f t="shared" si="291"/>
        <v>5.2859999999999996</v>
      </c>
      <c r="Y124" s="105">
        <f t="shared" ref="Y124" si="292">+SUM(K115:K124)+SUM(J125:J126)</f>
        <v>5.7998999999999992</v>
      </c>
      <c r="Z124" s="105"/>
      <c r="AA124" s="117"/>
      <c r="AB124" s="113"/>
    </row>
    <row r="125" spans="1:28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6">
        <f>+'[2]CONSUMO EN ARGENTINA POR COLOR'!$I435/10000</f>
        <v>0.57030000000000003</v>
      </c>
      <c r="L125" s="104"/>
      <c r="M125" s="91"/>
      <c r="N125" s="2"/>
      <c r="O125" s="89" t="s">
        <v>8</v>
      </c>
      <c r="P125" s="104">
        <f>+'[2]CONSUMO EN ARGENTINA POR COLOR'!I1165*9</f>
        <v>3.8333209999999998</v>
      </c>
      <c r="Q125" s="6">
        <f t="shared" ref="Q125:X125" si="293">+SUM(C115:C125)+SUM(B126)</f>
        <v>4.1616999999999997</v>
      </c>
      <c r="R125" s="6">
        <f t="shared" si="293"/>
        <v>4.3021000000000003</v>
      </c>
      <c r="S125" s="6">
        <f t="shared" si="293"/>
        <v>3.6025999999999994</v>
      </c>
      <c r="T125" s="6">
        <f t="shared" si="293"/>
        <v>5.0039999999999996</v>
      </c>
      <c r="U125" s="6">
        <f t="shared" si="293"/>
        <v>6.5703000000000005</v>
      </c>
      <c r="V125" s="6">
        <f t="shared" si="293"/>
        <v>7.9078999999999997</v>
      </c>
      <c r="W125" s="6">
        <f t="shared" si="293"/>
        <v>7.118100000000001</v>
      </c>
      <c r="X125" s="6">
        <f t="shared" si="293"/>
        <v>5.2672999999999996</v>
      </c>
      <c r="Y125" s="105">
        <f t="shared" ref="Y125" si="294">+SUM(K115:K125)+SUM(J126)</f>
        <v>5.6256999999999993</v>
      </c>
      <c r="Z125" s="90"/>
      <c r="AA125" s="117"/>
      <c r="AB125" s="113"/>
    </row>
    <row r="126" spans="1:28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6">
        <f>+'[2]CONSUMO EN ARGENTINA POR COLOR'!$I436/10000</f>
        <v>0.66830000000000001</v>
      </c>
      <c r="L126" s="104"/>
      <c r="M126" s="91"/>
      <c r="N126" s="2"/>
      <c r="O126" s="89" t="s">
        <v>9</v>
      </c>
      <c r="P126" s="104">
        <f>+'[2]CONSUMO EN ARGENTINA POR COLOR'!I1166*9</f>
        <v>3.9052350000000002</v>
      </c>
      <c r="Q126" s="6">
        <f t="shared" ref="Q126:X126" si="295">+SUM(C115:C126)</f>
        <v>4.2797999999999998</v>
      </c>
      <c r="R126" s="6">
        <f t="shared" si="295"/>
        <v>4.0048000000000004</v>
      </c>
      <c r="S126" s="6">
        <f t="shared" si="295"/>
        <v>3.9343999999999997</v>
      </c>
      <c r="T126" s="6">
        <f t="shared" si="295"/>
        <v>5.0224000000000002</v>
      </c>
      <c r="U126" s="6">
        <f t="shared" si="295"/>
        <v>6.6241000000000003</v>
      </c>
      <c r="V126" s="6">
        <f t="shared" si="295"/>
        <v>7.8365999999999998</v>
      </c>
      <c r="W126" s="6">
        <f t="shared" si="295"/>
        <v>7.0443000000000007</v>
      </c>
      <c r="X126" s="6">
        <f t="shared" si="295"/>
        <v>5.4379999999999997</v>
      </c>
      <c r="Y126" s="105">
        <f t="shared" ref="Y126" si="296">+SUM(K115:K126)</f>
        <v>5.6266999999999996</v>
      </c>
      <c r="Z126" s="90"/>
      <c r="AA126" s="117"/>
      <c r="AB126" s="113"/>
    </row>
    <row r="127" spans="1:28" ht="25.5" x14ac:dyDescent="0.25">
      <c r="A127" s="92" t="s">
        <v>13</v>
      </c>
      <c r="B127" s="106">
        <f>SUM(B115:B126)</f>
        <v>3.5893829999999998</v>
      </c>
      <c r="C127" s="83">
        <f t="shared" ref="C127" si="297">SUM(C115:C126)</f>
        <v>4.2797999999999998</v>
      </c>
      <c r="D127" s="83">
        <f t="shared" ref="D127" si="298">SUM(D115:D126)</f>
        <v>4.0048000000000004</v>
      </c>
      <c r="E127" s="83">
        <f t="shared" ref="E127" si="299">SUM(E115:E126)</f>
        <v>3.9343999999999997</v>
      </c>
      <c r="F127" s="83">
        <f t="shared" ref="F127:H127" si="300">SUM(F115:F126)</f>
        <v>5.0224000000000002</v>
      </c>
      <c r="G127" s="83">
        <f t="shared" si="300"/>
        <v>6.6241000000000003</v>
      </c>
      <c r="H127" s="83">
        <f t="shared" si="300"/>
        <v>7.8365999999999998</v>
      </c>
      <c r="I127" s="83">
        <f t="shared" ref="I127:J127" si="301">SUM(I115:I126)</f>
        <v>7.0443000000000007</v>
      </c>
      <c r="J127" s="83">
        <f t="shared" si="301"/>
        <v>5.4379999999999997</v>
      </c>
      <c r="K127" s="107">
        <f t="shared" ref="K127" si="302">SUM(K115:K126)</f>
        <v>5.6266999999999996</v>
      </c>
      <c r="L127" s="107"/>
      <c r="M127" s="94"/>
      <c r="N127" s="3"/>
      <c r="O127" s="92" t="s">
        <v>14</v>
      </c>
      <c r="P127" s="106">
        <f>+AVERAGE(P115:P126)</f>
        <v>3.9016789166666661</v>
      </c>
      <c r="Q127" s="83">
        <f>+AVERAGE(Q115:Q126)</f>
        <v>3.8672638333333329</v>
      </c>
      <c r="R127" s="83">
        <f t="shared" ref="R127" si="303">+AVERAGE(R115:R126)</f>
        <v>4.3035333333333341</v>
      </c>
      <c r="S127" s="83">
        <f t="shared" ref="S127" si="304">+AVERAGE(S115:S126)</f>
        <v>3.8957250000000001</v>
      </c>
      <c r="T127" s="83">
        <f t="shared" ref="T127:Y127" si="305">+AVERAGE(T115:T126)</f>
        <v>4.5483500000000001</v>
      </c>
      <c r="U127" s="83">
        <f t="shared" si="305"/>
        <v>5.7892749999999999</v>
      </c>
      <c r="V127" s="83">
        <f t="shared" si="305"/>
        <v>7.2886416666666669</v>
      </c>
      <c r="W127" s="83">
        <f t="shared" si="305"/>
        <v>7.3079499999999991</v>
      </c>
      <c r="X127" s="83">
        <f t="shared" si="305"/>
        <v>6.177175000000001</v>
      </c>
      <c r="Y127" s="107">
        <f t="shared" si="305"/>
        <v>5.7638333333333334</v>
      </c>
      <c r="Z127" s="93">
        <f t="shared" ref="Z127" si="306">+AVERAGE(Z115:Z126)</f>
        <v>5.6787999999999998</v>
      </c>
      <c r="AA127" s="119">
        <f>+Y127/X127-1</f>
        <v>-6.6914352704378177E-2</v>
      </c>
      <c r="AB127" s="173">
        <f>+POWER(Y127/T127,0.2)-1</f>
        <v>4.8507418369960975E-2</v>
      </c>
    </row>
    <row r="128" spans="1:28" ht="25.5" x14ac:dyDescent="0.25">
      <c r="A128" s="95" t="s">
        <v>15</v>
      </c>
      <c r="B128" s="108">
        <f t="shared" ref="B128:H128" si="307">+B127/B$163</f>
        <v>3.8118502014574604E-3</v>
      </c>
      <c r="C128" s="84">
        <f t="shared" si="307"/>
        <v>4.7952779990655496E-3</v>
      </c>
      <c r="D128" s="84">
        <f t="shared" si="307"/>
        <v>4.7698784936340676E-3</v>
      </c>
      <c r="E128" s="84">
        <f t="shared" si="307"/>
        <v>4.4443475487916367E-3</v>
      </c>
      <c r="F128" s="84">
        <f t="shared" si="307"/>
        <v>5.3261740775752417E-3</v>
      </c>
      <c r="G128" s="84">
        <f t="shared" si="307"/>
        <v>7.903754154956583E-3</v>
      </c>
      <c r="H128" s="84">
        <f t="shared" si="307"/>
        <v>9.4689550558729497E-3</v>
      </c>
      <c r="I128" s="84">
        <f t="shared" ref="I128:J128" si="308">+I127/I$163</f>
        <v>9.0863686798316259E-3</v>
      </c>
      <c r="J128" s="84">
        <f t="shared" si="308"/>
        <v>7.1305633648970643E-3</v>
      </c>
      <c r="K128" s="109">
        <f t="shared" ref="K128" si="309">+K127/K$163</f>
        <v>7.5562200931235946E-3</v>
      </c>
      <c r="L128" s="109"/>
      <c r="M128" s="97"/>
      <c r="N128" s="3"/>
      <c r="O128" s="95" t="s">
        <v>15</v>
      </c>
      <c r="P128" s="108">
        <f t="shared" ref="P128:X128" si="310">+P127/P$163</f>
        <v>3.8402568290348727E-3</v>
      </c>
      <c r="Q128" s="84">
        <f t="shared" si="310"/>
        <v>4.2394889105974859E-3</v>
      </c>
      <c r="R128" s="84">
        <f t="shared" si="310"/>
        <v>4.9450012908687909E-3</v>
      </c>
      <c r="S128" s="84">
        <f t="shared" si="310"/>
        <v>4.5585018413739223E-3</v>
      </c>
      <c r="T128" s="84">
        <f t="shared" si="310"/>
        <v>4.951206303746087E-3</v>
      </c>
      <c r="U128" s="84">
        <f t="shared" si="310"/>
        <v>6.5518340057569048E-3</v>
      </c>
      <c r="V128" s="84">
        <f t="shared" si="310"/>
        <v>8.6508474291953005E-3</v>
      </c>
      <c r="W128" s="84">
        <f t="shared" si="310"/>
        <v>9.2546920583991762E-3</v>
      </c>
      <c r="X128" s="84">
        <f t="shared" si="310"/>
        <v>8.0667288039007346E-3</v>
      </c>
      <c r="Y128" s="109">
        <f t="shared" ref="Y128:Z128" si="311">+Y127/Y$163</f>
        <v>7.5925060729463787E-3</v>
      </c>
      <c r="Z128" s="96">
        <f t="shared" si="311"/>
        <v>7.6203072035305568E-3</v>
      </c>
      <c r="AA128" s="118"/>
      <c r="AB128" s="114"/>
    </row>
    <row r="129" spans="1:28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12">+D127/C127-1</f>
        <v>-6.4255339034534176E-2</v>
      </c>
      <c r="E129" s="85">
        <f t="shared" ref="E129" si="313">+E127/D127-1</f>
        <v>-1.7578905313623827E-2</v>
      </c>
      <c r="F129" s="85">
        <f t="shared" ref="F129:K129" si="314">+F127/E127-1</f>
        <v>0.27653517690117946</v>
      </c>
      <c r="G129" s="85">
        <f t="shared" si="314"/>
        <v>0.3189112774769034</v>
      </c>
      <c r="H129" s="85">
        <f t="shared" si="314"/>
        <v>0.18304373424314235</v>
      </c>
      <c r="I129" s="85">
        <f t="shared" si="314"/>
        <v>-0.10110251894954436</v>
      </c>
      <c r="J129" s="85">
        <f t="shared" si="314"/>
        <v>-0.22802833496585906</v>
      </c>
      <c r="K129" s="111">
        <f t="shared" si="314"/>
        <v>3.4700257447590976E-2</v>
      </c>
      <c r="L129" s="111"/>
      <c r="M129" s="101"/>
      <c r="N129" s="2"/>
      <c r="O129" s="98" t="s">
        <v>12</v>
      </c>
      <c r="P129" s="110"/>
      <c r="Q129" s="85">
        <f>+Q127/P127-1</f>
        <v>-8.8205831562211401E-3</v>
      </c>
      <c r="R129" s="85">
        <f t="shared" ref="R129" si="315">+R127/Q127-1</f>
        <v>0.11281089648956399</v>
      </c>
      <c r="S129" s="85">
        <f t="shared" ref="S129" si="316">+S127/R127-1</f>
        <v>-9.4761281427664268E-2</v>
      </c>
      <c r="T129" s="85">
        <f t="shared" ref="T129" si="317">+T127/S127-1</f>
        <v>0.16752337498155034</v>
      </c>
      <c r="U129" s="85">
        <f t="shared" ref="U129" si="318">+U127/T127-1</f>
        <v>0.2728297074763375</v>
      </c>
      <c r="V129" s="85">
        <f t="shared" ref="V129" si="319">+V127/U127-1</f>
        <v>0.25899040323126243</v>
      </c>
      <c r="W129" s="85">
        <f t="shared" ref="W129" si="320">+W127/V127-1</f>
        <v>2.6490989976410972E-3</v>
      </c>
      <c r="X129" s="85">
        <f t="shared" ref="X129:Z129" si="321">+X127/W127-1</f>
        <v>-0.15473217523382043</v>
      </c>
      <c r="Y129" s="111">
        <f t="shared" si="321"/>
        <v>-6.6914352704378177E-2</v>
      </c>
      <c r="Z129" s="100">
        <f t="shared" si="321"/>
        <v>-1.4752913281091851E-2</v>
      </c>
      <c r="AA129" s="99"/>
      <c r="AB129" s="115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82" t="s">
        <v>257</v>
      </c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4"/>
      <c r="N131" s="2"/>
      <c r="O131" s="282" t="s">
        <v>258</v>
      </c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4"/>
    </row>
    <row r="132" spans="1:28" ht="51" x14ac:dyDescent="0.25">
      <c r="A132" s="86"/>
      <c r="B132" s="102">
        <v>2016</v>
      </c>
      <c r="C132" s="82">
        <f>+B132+1</f>
        <v>2017</v>
      </c>
      <c r="D132" s="82">
        <f t="shared" ref="D132:G132" si="322">+C132+1</f>
        <v>2018</v>
      </c>
      <c r="E132" s="82">
        <f t="shared" si="322"/>
        <v>2019</v>
      </c>
      <c r="F132" s="82">
        <f t="shared" si="322"/>
        <v>2020</v>
      </c>
      <c r="G132" s="82">
        <f t="shared" si="322"/>
        <v>2021</v>
      </c>
      <c r="H132" s="82">
        <f>+H114</f>
        <v>2022</v>
      </c>
      <c r="I132" s="82">
        <v>2023</v>
      </c>
      <c r="J132" s="82">
        <v>2024</v>
      </c>
      <c r="K132" s="82">
        <v>2025</v>
      </c>
      <c r="L132" s="102">
        <v>2026</v>
      </c>
      <c r="M132" s="88" t="s">
        <v>16</v>
      </c>
      <c r="N132" s="2"/>
      <c r="O132" s="86"/>
      <c r="P132" s="102">
        <v>2016</v>
      </c>
      <c r="Q132" s="82">
        <f>+P132+1</f>
        <v>2017</v>
      </c>
      <c r="R132" s="82">
        <f t="shared" ref="R132:T132" si="323">+Q132+1</f>
        <v>2018</v>
      </c>
      <c r="S132" s="82">
        <f t="shared" si="323"/>
        <v>2019</v>
      </c>
      <c r="T132" s="82">
        <f t="shared" si="323"/>
        <v>2020</v>
      </c>
      <c r="U132" s="82">
        <f t="shared" ref="U132" si="324">+T132+1</f>
        <v>2021</v>
      </c>
      <c r="V132" s="82">
        <v>2022</v>
      </c>
      <c r="W132" s="82">
        <v>2023</v>
      </c>
      <c r="X132" s="82">
        <v>2024</v>
      </c>
      <c r="Y132" s="103">
        <v>2025</v>
      </c>
      <c r="Z132" s="87">
        <v>2026</v>
      </c>
      <c r="AA132" s="116" t="s">
        <v>16</v>
      </c>
      <c r="AB132" s="112" t="s">
        <v>21</v>
      </c>
    </row>
    <row r="133" spans="1:28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6">
        <f>+'[2]CONSUMO EN ARGENTINA POR COLOR'!$L425/10000</f>
        <v>41.553400000000003</v>
      </c>
      <c r="L133" s="104">
        <f>+'[2]CONSUMO EN ARGENTINA POR COLOR'!$L437/10000</f>
        <v>40.659700000000001</v>
      </c>
      <c r="M133" s="91">
        <f>+L133/K133-1</f>
        <v>-2.1507265350127813E-2</v>
      </c>
      <c r="N133" s="2"/>
      <c r="O133" s="89" t="s">
        <v>10</v>
      </c>
      <c r="P133" s="104">
        <f>+'[2]CONSUMO EN ARGENTINA POR COLOR'!L1155*9</f>
        <v>762.51786399999992</v>
      </c>
      <c r="Q133" s="6">
        <f t="shared" ref="Q133:Z133" si="325">+SUM(C133)+SUM(B134:B144)</f>
        <v>697.25278299999991</v>
      </c>
      <c r="R133" s="6">
        <f t="shared" si="325"/>
        <v>655.57489999999984</v>
      </c>
      <c r="S133" s="6">
        <f t="shared" si="325"/>
        <v>631.26509999999996</v>
      </c>
      <c r="T133" s="6">
        <f t="shared" si="325"/>
        <v>683.58280000000002</v>
      </c>
      <c r="U133" s="6">
        <f t="shared" si="325"/>
        <v>731.38429999999994</v>
      </c>
      <c r="V133" s="6">
        <f t="shared" si="325"/>
        <v>611.74720000000002</v>
      </c>
      <c r="W133" s="6">
        <f t="shared" si="325"/>
        <v>595.53499999999997</v>
      </c>
      <c r="X133" s="6">
        <f t="shared" si="325"/>
        <v>556.24479999999994</v>
      </c>
      <c r="Y133" s="105">
        <f t="shared" si="325"/>
        <v>565.22669999999994</v>
      </c>
      <c r="Z133" s="90">
        <f t="shared" si="325"/>
        <v>557.64010000000007</v>
      </c>
      <c r="AA133" s="117">
        <f>+Z133/Y133-1</f>
        <v>-1.3422225100123253E-2</v>
      </c>
      <c r="AB133" s="113">
        <f>+POWER(Z133/U133,0.2)-1</f>
        <v>-5.2800036624173319E-2</v>
      </c>
    </row>
    <row r="134" spans="1:28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6">
        <f>+'[2]CONSUMO EN ARGENTINA POR COLOR'!$L426/10000</f>
        <v>38.620899999999999</v>
      </c>
      <c r="L134" s="104">
        <f>+'[2]CONSUMO EN ARGENTINA POR COLOR'!$L438/10000</f>
        <v>37.042099999999998</v>
      </c>
      <c r="M134" s="91">
        <f>+L134/K134-1</f>
        <v>-4.0879420210300665E-2</v>
      </c>
      <c r="N134" s="2"/>
      <c r="O134" s="89" t="s">
        <v>11</v>
      </c>
      <c r="P134" s="104">
        <f>+'[2]CONSUMO EN ARGENTINA POR COLOR'!L1156*9</f>
        <v>766.04762800000003</v>
      </c>
      <c r="Q134" s="6">
        <f t="shared" ref="Q134:X134" si="326">+SUM(C133:C134)+SUM(B135:B144)</f>
        <v>691.59158300000001</v>
      </c>
      <c r="R134" s="6">
        <f t="shared" si="326"/>
        <v>653.58170000000007</v>
      </c>
      <c r="S134" s="6">
        <f t="shared" si="326"/>
        <v>634.23189999999988</v>
      </c>
      <c r="T134" s="6">
        <f t="shared" si="326"/>
        <v>689.30270000000007</v>
      </c>
      <c r="U134" s="6">
        <f t="shared" si="326"/>
        <v>723.08169999999996</v>
      </c>
      <c r="V134" s="6">
        <f t="shared" si="326"/>
        <v>608.92579999999998</v>
      </c>
      <c r="W134" s="6">
        <f t="shared" si="326"/>
        <v>591.87930000000006</v>
      </c>
      <c r="X134" s="6">
        <f t="shared" si="326"/>
        <v>558.22350000000006</v>
      </c>
      <c r="Y134" s="105">
        <f t="shared" ref="Y134" si="327">+SUM(K133:K134)+SUM(J135:J144)</f>
        <v>566.82319999999993</v>
      </c>
      <c r="Z134" s="90">
        <f t="shared" ref="Z134" si="328">+SUM(L133:L134)+SUM(K135:K144)</f>
        <v>556.06130000000007</v>
      </c>
      <c r="AA134" s="117">
        <f>+Z134/Y134-1</f>
        <v>-1.8986343537102712E-2</v>
      </c>
      <c r="AB134" s="113">
        <f>+POWER(Z134/U134,0.2)-1</f>
        <v>-5.117294429618291E-2</v>
      </c>
    </row>
    <row r="135" spans="1:28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6">
        <f>+'[2]CONSUMO EN ARGENTINA POR COLOR'!$L427/10000</f>
        <v>42.252200000000002</v>
      </c>
      <c r="L135" s="104">
        <f>+'[2]CONSUMO EN ARGENTINA POR COLOR'!$L439/10000</f>
        <v>47.245399999999997</v>
      </c>
      <c r="M135" s="91">
        <f>+L135/K135-1</f>
        <v>0.11817609497256942</v>
      </c>
      <c r="N135" s="2"/>
      <c r="O135" s="89" t="s">
        <v>0</v>
      </c>
      <c r="P135" s="104">
        <f>+'[2]CONSUMO EN ARGENTINA POR COLOR'!L1157*9</f>
        <v>772.43151899999998</v>
      </c>
      <c r="Q135" s="6">
        <f t="shared" ref="Q135:X135" si="329">+SUM(C133:C135)+SUM(B136:B144)</f>
        <v>686.51729999999998</v>
      </c>
      <c r="R135" s="6">
        <f t="shared" si="329"/>
        <v>651.63639999999998</v>
      </c>
      <c r="S135" s="6">
        <f t="shared" si="329"/>
        <v>636.48739999999998</v>
      </c>
      <c r="T135" s="6">
        <f t="shared" si="329"/>
        <v>687.89960000000008</v>
      </c>
      <c r="U135" s="6">
        <f t="shared" si="329"/>
        <v>715.50449999999989</v>
      </c>
      <c r="V135" s="6">
        <f t="shared" si="329"/>
        <v>616.3143</v>
      </c>
      <c r="W135" s="6">
        <f t="shared" si="329"/>
        <v>582.42740000000003</v>
      </c>
      <c r="X135" s="6">
        <f t="shared" si="329"/>
        <v>554.49459999999999</v>
      </c>
      <c r="Y135" s="105">
        <f t="shared" ref="Y135" si="330">+SUM(K133:K135)+SUM(J136:J144)</f>
        <v>572.47770000000003</v>
      </c>
      <c r="Z135" s="90">
        <f t="shared" ref="Z135" si="331">+SUM(L133:L135)+SUM(K136:K144)</f>
        <v>561.05449999999996</v>
      </c>
      <c r="AA135" s="117">
        <f>+Z135/Y135-1</f>
        <v>-1.9953965019074205E-2</v>
      </c>
      <c r="AB135" s="113">
        <f>+POWER(Z135/U135,0.2)-1</f>
        <v>-4.7470277654696691E-2</v>
      </c>
    </row>
    <row r="136" spans="1:28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6">
        <f>+'[2]CONSUMO EN ARGENTINA POR COLOR'!$L428/10000</f>
        <v>42.831600000000002</v>
      </c>
      <c r="L136" s="104">
        <f>+'[2]CONSUMO EN ARGENTINA POR COLOR'!$L440/10000</f>
        <v>42.008400000000002</v>
      </c>
      <c r="M136" s="91">
        <f>+L136/K136-1</f>
        <v>-1.9219454795057822E-2</v>
      </c>
      <c r="N136" s="2"/>
      <c r="O136" s="89" t="s">
        <v>1</v>
      </c>
      <c r="P136" s="104">
        <f>+'[2]CONSUMO EN ARGENTINA POR COLOR'!L1158*9</f>
        <v>776.74659800000006</v>
      </c>
      <c r="Q136" s="6">
        <f t="shared" ref="Q136:X136" si="332">+SUM(C133:C136)+SUM(B137:B144)</f>
        <v>674.09159999999997</v>
      </c>
      <c r="R136" s="6">
        <f t="shared" si="332"/>
        <v>653.19950000000006</v>
      </c>
      <c r="S136" s="6">
        <f t="shared" si="332"/>
        <v>638.07029999999997</v>
      </c>
      <c r="T136" s="6">
        <f t="shared" si="332"/>
        <v>690.976</v>
      </c>
      <c r="U136" s="6">
        <f t="shared" si="332"/>
        <v>706.69879999999989</v>
      </c>
      <c r="V136" s="6">
        <f t="shared" si="332"/>
        <v>616.83010000000002</v>
      </c>
      <c r="W136" s="6">
        <f t="shared" si="332"/>
        <v>577.94450000000006</v>
      </c>
      <c r="X136" s="6">
        <f t="shared" si="332"/>
        <v>550.61809999999991</v>
      </c>
      <c r="Y136" s="105">
        <f t="shared" ref="Y136" si="333">+SUM(K133:K136)+SUM(J137:J144)</f>
        <v>578.55809999999997</v>
      </c>
      <c r="Z136" s="90">
        <f t="shared" ref="Z136" si="334">+SUM(L133:L136)+SUM(K137:K144)</f>
        <v>560.23130000000003</v>
      </c>
      <c r="AA136" s="117">
        <f>+Z136/Y136-1</f>
        <v>-3.1676680354142395E-2</v>
      </c>
      <c r="AB136" s="113">
        <f>+POWER(Z136/U136,0.2)-1</f>
        <v>-4.5388629394387814E-2</v>
      </c>
    </row>
    <row r="137" spans="1:28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6">
        <f>+'[2]CONSUMO EN ARGENTINA POR COLOR'!$L429/10000</f>
        <v>47.2057</v>
      </c>
      <c r="L137" s="104"/>
      <c r="M137" s="91"/>
      <c r="N137" s="2"/>
      <c r="O137" s="89" t="s">
        <v>2</v>
      </c>
      <c r="P137" s="104">
        <f>+'[2]CONSUMO EN ARGENTINA POR COLOR'!L1159*9</f>
        <v>774.73305799999991</v>
      </c>
      <c r="Q137" s="6">
        <f t="shared" ref="Q137:X137" si="335">+SUM(C133:C137)+SUM(B138:B144)</f>
        <v>673.96900000000005</v>
      </c>
      <c r="R137" s="6">
        <f t="shared" si="335"/>
        <v>655.22910000000002</v>
      </c>
      <c r="S137" s="6">
        <f t="shared" si="335"/>
        <v>640.73990000000003</v>
      </c>
      <c r="T137" s="6">
        <f t="shared" si="335"/>
        <v>693.70309999999995</v>
      </c>
      <c r="U137" s="6">
        <f t="shared" si="335"/>
        <v>684.91159999999991</v>
      </c>
      <c r="V137" s="6">
        <f t="shared" si="335"/>
        <v>619.22710000000006</v>
      </c>
      <c r="W137" s="6">
        <f t="shared" si="335"/>
        <v>574.56790000000001</v>
      </c>
      <c r="X137" s="6">
        <f t="shared" si="335"/>
        <v>555.69439999999997</v>
      </c>
      <c r="Y137" s="105">
        <f t="shared" ref="Y137" si="336">+SUM(K133:K137)+SUM(J138:J144)</f>
        <v>577.7242</v>
      </c>
      <c r="Z137" s="90"/>
      <c r="AA137" s="117"/>
      <c r="AB137" s="113"/>
    </row>
    <row r="138" spans="1:28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6">
        <f>+'[2]CONSUMO EN ARGENTINA POR COLOR'!$L430/10000</f>
        <v>42.901800000000001</v>
      </c>
      <c r="L138" s="104"/>
      <c r="M138" s="91"/>
      <c r="N138" s="2"/>
      <c r="O138" s="89" t="s">
        <v>3</v>
      </c>
      <c r="P138" s="104">
        <f>+'[2]CONSUMO EN ARGENTINA POR COLOR'!L1160*9</f>
        <v>783.51214599999992</v>
      </c>
      <c r="Q138" s="6">
        <f t="shared" ref="Q138:X138" si="337">+SUM(C133:C138)+SUM(B139:B144)</f>
        <v>681.71759999999995</v>
      </c>
      <c r="R138" s="6">
        <f t="shared" si="337"/>
        <v>649.70090000000005</v>
      </c>
      <c r="S138" s="6">
        <f t="shared" si="337"/>
        <v>637.2847999999999</v>
      </c>
      <c r="T138" s="6">
        <f t="shared" si="337"/>
        <v>711.49679999999989</v>
      </c>
      <c r="U138" s="6">
        <f t="shared" si="337"/>
        <v>674.49809999999991</v>
      </c>
      <c r="V138" s="6">
        <f t="shared" si="337"/>
        <v>609.24590000000001</v>
      </c>
      <c r="W138" s="6">
        <f t="shared" si="337"/>
        <v>570.2962</v>
      </c>
      <c r="X138" s="6">
        <f t="shared" si="337"/>
        <v>550.20270000000005</v>
      </c>
      <c r="Y138" s="105">
        <f t="shared" ref="Y138" si="338">+SUM(K133:K138)+SUM(J139:J144)</f>
        <v>576.16499999999996</v>
      </c>
      <c r="Z138" s="90"/>
      <c r="AA138" s="117"/>
      <c r="AB138" s="113"/>
    </row>
    <row r="139" spans="1:28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6">
        <f>+'[2]CONSUMO EN ARGENTINA POR COLOR'!$L431/10000</f>
        <v>50.236600000000003</v>
      </c>
      <c r="L139" s="104"/>
      <c r="M139" s="91"/>
      <c r="N139" s="2"/>
      <c r="O139" s="89" t="s">
        <v>4</v>
      </c>
      <c r="P139" s="104">
        <f>+'[2]CONSUMO EN ARGENTINA POR COLOR'!L1161*9</f>
        <v>785.32615400000009</v>
      </c>
      <c r="Q139" s="6">
        <f t="shared" ref="Q139:X139" si="339">+SUM(C133:C139)+SUM(B140:B144)</f>
        <v>681.94039999999995</v>
      </c>
      <c r="R139" s="6">
        <f t="shared" si="339"/>
        <v>646.28219999999999</v>
      </c>
      <c r="S139" s="6">
        <f t="shared" si="339"/>
        <v>641.1345</v>
      </c>
      <c r="T139" s="6">
        <f t="shared" si="339"/>
        <v>730.20589999999993</v>
      </c>
      <c r="U139" s="6">
        <f t="shared" si="339"/>
        <v>652.47779999999989</v>
      </c>
      <c r="V139" s="6">
        <f t="shared" si="339"/>
        <v>610.35979999999995</v>
      </c>
      <c r="W139" s="6">
        <f t="shared" si="339"/>
        <v>566.53379999999993</v>
      </c>
      <c r="X139" s="6">
        <f t="shared" si="339"/>
        <v>553.32600000000002</v>
      </c>
      <c r="Y139" s="105">
        <f t="shared" ref="Y139" si="340">+SUM(K133:K139)+SUM(J140:J144)</f>
        <v>567.77750000000003</v>
      </c>
      <c r="Z139" s="90"/>
      <c r="AA139" s="117"/>
      <c r="AB139" s="113"/>
    </row>
    <row r="140" spans="1:28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6">
        <f>+'[2]CONSUMO EN ARGENTINA POR COLOR'!$L432/10000</f>
        <v>51.7684</v>
      </c>
      <c r="L140" s="104"/>
      <c r="M140" s="91"/>
      <c r="N140" s="2"/>
      <c r="O140" s="89" t="s">
        <v>5</v>
      </c>
      <c r="P140" s="104">
        <f>+'[2]CONSUMO EN ARGENTINA POR COLOR'!L1162*9</f>
        <v>778.61727000000019</v>
      </c>
      <c r="Q140" s="6">
        <f t="shared" ref="Q140:X140" si="341">+SUM(C133:C140)+SUM(B141:B144)</f>
        <v>675.27559999999994</v>
      </c>
      <c r="R140" s="6">
        <f t="shared" si="341"/>
        <v>644.26980000000003</v>
      </c>
      <c r="S140" s="6">
        <f t="shared" si="341"/>
        <v>646.35879999999997</v>
      </c>
      <c r="T140" s="6">
        <f t="shared" si="341"/>
        <v>734.0797</v>
      </c>
      <c r="U140" s="6">
        <f t="shared" si="341"/>
        <v>644.6262999999999</v>
      </c>
      <c r="V140" s="6">
        <f t="shared" si="341"/>
        <v>611.08950000000004</v>
      </c>
      <c r="W140" s="6">
        <f t="shared" si="341"/>
        <v>564.68769999999995</v>
      </c>
      <c r="X140" s="6">
        <f t="shared" si="341"/>
        <v>554.12239999999997</v>
      </c>
      <c r="Y140" s="105">
        <f t="shared" ref="Y140" si="342">+SUM(K133:K140)+SUM(J141:J144)</f>
        <v>558.64239999999995</v>
      </c>
      <c r="Z140" s="90"/>
      <c r="AA140" s="117"/>
      <c r="AB140" s="113"/>
    </row>
    <row r="141" spans="1:28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6">
        <f>+'[2]CONSUMO EN ARGENTINA POR COLOR'!$L433/10000</f>
        <v>55.574199999999998</v>
      </c>
      <c r="L141" s="104"/>
      <c r="M141" s="91"/>
      <c r="N141" s="2"/>
      <c r="O141" s="89" t="s">
        <v>6</v>
      </c>
      <c r="P141" s="104">
        <f>+'[2]CONSUMO EN ARGENTINA POR COLOR'!L1163*9</f>
        <v>776.90963600000009</v>
      </c>
      <c r="Q141" s="6">
        <f t="shared" ref="Q141:X141" si="343">+SUM(C133:C141)+SUM(B142:B144)</f>
        <v>665.99680000000001</v>
      </c>
      <c r="R141" s="6">
        <f t="shared" si="343"/>
        <v>639.72209999999995</v>
      </c>
      <c r="S141" s="6">
        <f t="shared" si="343"/>
        <v>652.80780000000004</v>
      </c>
      <c r="T141" s="6">
        <f t="shared" si="343"/>
        <v>738.96499999999992</v>
      </c>
      <c r="U141" s="6">
        <f t="shared" si="343"/>
        <v>634.83539999999994</v>
      </c>
      <c r="V141" s="6">
        <f t="shared" si="343"/>
        <v>610.46349999999995</v>
      </c>
      <c r="W141" s="6">
        <f t="shared" si="343"/>
        <v>560.82190000000003</v>
      </c>
      <c r="X141" s="6">
        <f t="shared" si="343"/>
        <v>555.87270000000001</v>
      </c>
      <c r="Y141" s="67">
        <f t="shared" ref="Y141" si="344">+SUM(K133:K141)+SUM(J142:J144)</f>
        <v>560.61940000000004</v>
      </c>
      <c r="Z141" s="37"/>
      <c r="AA141" s="78"/>
      <c r="AB141" s="7"/>
    </row>
    <row r="142" spans="1:28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6">
        <f>+'[2]CONSUMO EN ARGENTINA POR COLOR'!$L434/10000</f>
        <v>51.747500000000002</v>
      </c>
      <c r="L142" s="104"/>
      <c r="M142" s="91"/>
      <c r="N142" s="2"/>
      <c r="O142" s="89" t="s">
        <v>7</v>
      </c>
      <c r="P142" s="104">
        <f>+'[2]CONSUMO EN ARGENTINA POR COLOR'!L1164*9</f>
        <v>779.28276900000026</v>
      </c>
      <c r="Q142" s="6">
        <f t="shared" ref="Q142:X142" si="345">+SUM(C133:C142)+SUM(B143:B144)</f>
        <v>661.5489</v>
      </c>
      <c r="R142" s="6">
        <f t="shared" si="345"/>
        <v>635.87239999999997</v>
      </c>
      <c r="S142" s="6">
        <f t="shared" si="345"/>
        <v>663.65530000000001</v>
      </c>
      <c r="T142" s="6">
        <f t="shared" si="345"/>
        <v>739.30909999999994</v>
      </c>
      <c r="U142" s="6">
        <f t="shared" si="345"/>
        <v>622.35649999999998</v>
      </c>
      <c r="V142" s="6">
        <f t="shared" si="345"/>
        <v>614.96949999999993</v>
      </c>
      <c r="W142" s="6">
        <f t="shared" si="345"/>
        <v>559.26279999999997</v>
      </c>
      <c r="X142" s="6">
        <f t="shared" si="345"/>
        <v>553.33140000000003</v>
      </c>
      <c r="Y142" s="105">
        <f t="shared" ref="Y142" si="346">+SUM(K133:K142)+SUM(J143:J144)</f>
        <v>560.74930000000006</v>
      </c>
      <c r="Z142" s="105"/>
      <c r="AA142" s="117"/>
      <c r="AB142" s="113"/>
    </row>
    <row r="143" spans="1:28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6">
        <f>+'[2]CONSUMO EN ARGENTINA POR COLOR'!$L435/10000</f>
        <v>45.782299999999999</v>
      </c>
      <c r="L143" s="104"/>
      <c r="M143" s="91"/>
      <c r="N143" s="2"/>
      <c r="O143" s="89" t="s">
        <v>8</v>
      </c>
      <c r="P143" s="104">
        <f>+'[2]CONSUMO EN ARGENTINA POR COLOR'!L1165*9</f>
        <v>781.84755899999993</v>
      </c>
      <c r="Q143" s="6">
        <f t="shared" ref="Q143:X143" si="347">+SUM(C133:C143)+SUM(B144)</f>
        <v>661.96240000000012</v>
      </c>
      <c r="R143" s="6">
        <f t="shared" si="347"/>
        <v>627.56599999999992</v>
      </c>
      <c r="S143" s="6">
        <f t="shared" si="347"/>
        <v>671.32010000000002</v>
      </c>
      <c r="T143" s="6">
        <f t="shared" si="347"/>
        <v>738.0902000000001</v>
      </c>
      <c r="U143" s="6">
        <f t="shared" si="347"/>
        <v>620.80269999999996</v>
      </c>
      <c r="V143" s="6">
        <f t="shared" si="347"/>
        <v>611.30289999999991</v>
      </c>
      <c r="W143" s="6">
        <f t="shared" si="347"/>
        <v>556.71900000000005</v>
      </c>
      <c r="X143" s="6">
        <f t="shared" si="347"/>
        <v>557.1866</v>
      </c>
      <c r="Y143" s="105">
        <f t="shared" ref="Y143" si="348">+SUM(K133:K143)+SUM(J144)</f>
        <v>553.51690000000008</v>
      </c>
      <c r="Z143" s="90"/>
      <c r="AA143" s="117"/>
      <c r="AB143" s="113"/>
    </row>
    <row r="144" spans="1:28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6">
        <f>+'[2]CONSUMO EN ARGENTINA POR COLOR'!$L436/10000</f>
        <v>48.059199999999997</v>
      </c>
      <c r="L144" s="104"/>
      <c r="M144" s="91"/>
      <c r="N144" s="2"/>
      <c r="O144" s="89" t="s">
        <v>9</v>
      </c>
      <c r="P144" s="104">
        <f>+'[2]CONSUMO EN ARGENTINA POR COLOR'!L1166*9</f>
        <v>783.05681100000004</v>
      </c>
      <c r="Q144" s="6">
        <f t="shared" ref="Q144:X144" si="349">+SUM(C133:C144)</f>
        <v>656.03910000000008</v>
      </c>
      <c r="R144" s="6">
        <f t="shared" si="349"/>
        <v>629.16319999999996</v>
      </c>
      <c r="S144" s="6">
        <f t="shared" si="349"/>
        <v>675.61430000000007</v>
      </c>
      <c r="T144" s="6">
        <f t="shared" si="349"/>
        <v>738.24670000000003</v>
      </c>
      <c r="U144" s="6">
        <f t="shared" si="349"/>
        <v>619.30179999999996</v>
      </c>
      <c r="V144" s="6">
        <f t="shared" si="349"/>
        <v>595.64799999999991</v>
      </c>
      <c r="W144" s="6">
        <f t="shared" si="349"/>
        <v>560.71830000000011</v>
      </c>
      <c r="X144" s="6">
        <f t="shared" si="349"/>
        <v>558.20009999999991</v>
      </c>
      <c r="Y144" s="105">
        <f t="shared" ref="Y144" si="350">+SUM(K133:K144)</f>
        <v>558.53380000000004</v>
      </c>
      <c r="Z144" s="90"/>
      <c r="AA144" s="117"/>
      <c r="AB144" s="113"/>
    </row>
    <row r="145" spans="1:29" ht="25.5" x14ac:dyDescent="0.25">
      <c r="A145" s="92" t="s">
        <v>13</v>
      </c>
      <c r="B145" s="106">
        <f>SUM(B133:B144)</f>
        <v>706.77658300000007</v>
      </c>
      <c r="C145" s="83">
        <f t="shared" ref="C145" si="351">SUM(C133:C144)</f>
        <v>656.03910000000008</v>
      </c>
      <c r="D145" s="83">
        <f t="shared" ref="D145" si="352">SUM(D133:D144)</f>
        <v>629.16319999999996</v>
      </c>
      <c r="E145" s="83">
        <f t="shared" ref="E145" si="353">SUM(E133:E144)</f>
        <v>675.61430000000007</v>
      </c>
      <c r="F145" s="83">
        <f t="shared" ref="F145:H145" si="354">SUM(F133:F144)</f>
        <v>738.24670000000003</v>
      </c>
      <c r="G145" s="83">
        <f t="shared" si="354"/>
        <v>619.30179999999996</v>
      </c>
      <c r="H145" s="83">
        <f t="shared" si="354"/>
        <v>595.64799999999991</v>
      </c>
      <c r="I145" s="83">
        <f t="shared" ref="I145:J145" si="355">SUM(I133:I144)</f>
        <v>560.71830000000011</v>
      </c>
      <c r="J145" s="83">
        <f t="shared" si="355"/>
        <v>558.20009999999991</v>
      </c>
      <c r="K145" s="107">
        <f t="shared" ref="K145" si="356">SUM(K133:K144)</f>
        <v>558.53380000000004</v>
      </c>
      <c r="L145" s="107"/>
      <c r="M145" s="94"/>
      <c r="N145" s="3"/>
      <c r="O145" s="92" t="s">
        <v>14</v>
      </c>
      <c r="P145" s="106">
        <f>+AVERAGE(P133:P144)</f>
        <v>776.75241766666693</v>
      </c>
      <c r="Q145" s="83">
        <f>+AVERAGE(Q133:Q144)</f>
        <v>675.65858883333328</v>
      </c>
      <c r="R145" s="83">
        <f t="shared" ref="R145" si="357">+AVERAGE(R133:R144)</f>
        <v>645.1498499999999</v>
      </c>
      <c r="S145" s="83">
        <f t="shared" ref="S145" si="358">+AVERAGE(S133:S144)</f>
        <v>647.41418333333331</v>
      </c>
      <c r="T145" s="83">
        <f t="shared" ref="T145:Y145" si="359">+AVERAGE(T133:T144)</f>
        <v>714.65480000000014</v>
      </c>
      <c r="U145" s="83">
        <f t="shared" si="359"/>
        <v>669.20662499999992</v>
      </c>
      <c r="V145" s="83">
        <f t="shared" si="359"/>
        <v>611.34363333333329</v>
      </c>
      <c r="W145" s="83">
        <f t="shared" si="359"/>
        <v>571.78281666666669</v>
      </c>
      <c r="X145" s="83">
        <f t="shared" si="359"/>
        <v>554.79310833333341</v>
      </c>
      <c r="Y145" s="107">
        <f t="shared" si="359"/>
        <v>566.40118333333328</v>
      </c>
      <c r="Z145" s="93">
        <f t="shared" ref="Z145" si="360">+AVERAGE(Z133:Z144)</f>
        <v>558.74680000000001</v>
      </c>
      <c r="AA145" s="119">
        <f>+Y145/X145-1</f>
        <v>2.0923250173153551E-2</v>
      </c>
      <c r="AB145" s="173">
        <f>+POWER(Y145/T145,0.2)-1</f>
        <v>-4.5434866177819777E-2</v>
      </c>
      <c r="AC145" s="4"/>
    </row>
    <row r="146" spans="1:29" ht="25.5" x14ac:dyDescent="0.25">
      <c r="A146" s="95" t="s">
        <v>15</v>
      </c>
      <c r="B146" s="108">
        <f t="shared" ref="B146:H146" si="361">+B145/B$163</f>
        <v>0.75058205276337631</v>
      </c>
      <c r="C146" s="84">
        <f t="shared" si="361"/>
        <v>0.73505534435178388</v>
      </c>
      <c r="D146" s="84">
        <f t="shared" si="361"/>
        <v>0.74935877363813153</v>
      </c>
      <c r="E146" s="84">
        <f t="shared" si="361"/>
        <v>0.76318238057482157</v>
      </c>
      <c r="F146" s="84">
        <f t="shared" si="361"/>
        <v>0.78289870109817339</v>
      </c>
      <c r="G146" s="84">
        <f t="shared" si="361"/>
        <v>0.73893950497759553</v>
      </c>
      <c r="H146" s="84">
        <f t="shared" si="361"/>
        <v>0.71972081529242393</v>
      </c>
      <c r="I146" s="84">
        <f t="shared" ref="I146:J146" si="362">+I145/I$163</f>
        <v>0.72326465359630254</v>
      </c>
      <c r="J146" s="84">
        <f t="shared" si="362"/>
        <v>0.73193843018423643</v>
      </c>
      <c r="K146" s="109">
        <f t="shared" ref="K146" si="363">+K145/K$163</f>
        <v>0.75006741469221316</v>
      </c>
      <c r="L146" s="109"/>
      <c r="M146" s="97"/>
      <c r="N146" s="3"/>
      <c r="O146" s="95" t="s">
        <v>15</v>
      </c>
      <c r="P146" s="108">
        <f t="shared" ref="P146:X146" si="364">+P145/P$163</f>
        <v>0.76452441118916581</v>
      </c>
      <c r="Q146" s="84">
        <f t="shared" si="364"/>
        <v>0.74069089106855523</v>
      </c>
      <c r="R146" s="84">
        <f t="shared" si="364"/>
        <v>0.74131337994836943</v>
      </c>
      <c r="S146" s="84">
        <f t="shared" si="364"/>
        <v>0.75755828423633453</v>
      </c>
      <c r="T146" s="84">
        <f t="shared" si="364"/>
        <v>0.7779531809914364</v>
      </c>
      <c r="U146" s="84">
        <f t="shared" si="364"/>
        <v>0.7573540249086127</v>
      </c>
      <c r="V146" s="84">
        <f t="shared" si="364"/>
        <v>0.72560028886634076</v>
      </c>
      <c r="W146" s="84">
        <f t="shared" si="364"/>
        <v>0.72409826182911941</v>
      </c>
      <c r="X146" s="84">
        <f t="shared" si="364"/>
        <v>0.72450036581416599</v>
      </c>
      <c r="Y146" s="109">
        <f t="shared" ref="Y146:Z146" si="365">+Y145/Y$163</f>
        <v>0.74610145288419427</v>
      </c>
      <c r="Z146" s="96">
        <f t="shared" si="365"/>
        <v>0.74977499911770928</v>
      </c>
      <c r="AA146" s="118"/>
      <c r="AB146" s="114"/>
    </row>
    <row r="147" spans="1:29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66">+D145/C145-1</f>
        <v>-4.0966917977907302E-2</v>
      </c>
      <c r="E147" s="85">
        <f t="shared" ref="E147" si="367">+E145/D145-1</f>
        <v>7.3829969712151167E-2</v>
      </c>
      <c r="F147" s="85">
        <f t="shared" ref="F147:K147" si="368">+F145/E145-1</f>
        <v>9.2704372894416132E-2</v>
      </c>
      <c r="G147" s="85">
        <f t="shared" si="368"/>
        <v>-0.16111809236668462</v>
      </c>
      <c r="H147" s="85">
        <f t="shared" si="368"/>
        <v>-3.8194302034969096E-2</v>
      </c>
      <c r="I147" s="85">
        <f t="shared" si="368"/>
        <v>-5.8641513108412702E-2</v>
      </c>
      <c r="J147" s="85">
        <f t="shared" si="368"/>
        <v>-4.4910251725335248E-3</v>
      </c>
      <c r="K147" s="111">
        <f t="shared" si="368"/>
        <v>5.9781429634298E-4</v>
      </c>
      <c r="L147" s="111"/>
      <c r="M147" s="101"/>
      <c r="N147" s="2"/>
      <c r="O147" s="98" t="s">
        <v>12</v>
      </c>
      <c r="P147" s="110"/>
      <c r="Q147" s="85">
        <f>+Q145/P145-1</f>
        <v>-0.13014935844939557</v>
      </c>
      <c r="R147" s="85">
        <f t="shared" ref="R147" si="369">+R145/Q145-1</f>
        <v>-4.5154075353372125E-2</v>
      </c>
      <c r="S147" s="85">
        <f t="shared" ref="S147" si="370">+S145/R145-1</f>
        <v>3.5097789038212035E-3</v>
      </c>
      <c r="T147" s="85">
        <f t="shared" ref="T147" si="371">+T145/S145-1</f>
        <v>0.10386027738914505</v>
      </c>
      <c r="U147" s="85">
        <f t="shared" ref="U147" si="372">+U145/T145-1</f>
        <v>-6.35945844063458E-2</v>
      </c>
      <c r="V147" s="85">
        <f t="shared" ref="V147" si="373">+V145/U145-1</f>
        <v>-8.646506102157403E-2</v>
      </c>
      <c r="W147" s="85">
        <f t="shared" ref="W147" si="374">+W145/V145-1</f>
        <v>-6.4711259772122554E-2</v>
      </c>
      <c r="X147" s="85">
        <f t="shared" ref="X147:Z147" si="375">+X145/W145-1</f>
        <v>-2.9713569275093832E-2</v>
      </c>
      <c r="Y147" s="111">
        <f t="shared" si="375"/>
        <v>2.0923250173153551E-2</v>
      </c>
      <c r="Z147" s="100">
        <f t="shared" si="375"/>
        <v>-1.3514066634335742E-2</v>
      </c>
      <c r="AA147" s="99"/>
      <c r="AB147" s="115"/>
    </row>
    <row r="148" spans="1:29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9" ht="15.75" thickBot="1" x14ac:dyDescent="0.3">
      <c r="A149" s="279" t="s">
        <v>241</v>
      </c>
      <c r="B149" s="280"/>
      <c r="C149" s="280"/>
      <c r="D149" s="280"/>
      <c r="E149" s="280"/>
      <c r="F149" s="280"/>
      <c r="G149" s="280"/>
      <c r="H149" s="280"/>
      <c r="I149" s="280"/>
      <c r="J149" s="280"/>
      <c r="K149" s="280"/>
      <c r="L149" s="280"/>
      <c r="M149" s="281"/>
      <c r="N149" s="2"/>
      <c r="O149" s="279" t="s">
        <v>242</v>
      </c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1"/>
    </row>
    <row r="150" spans="1:29" ht="51" x14ac:dyDescent="0.25">
      <c r="A150" s="38"/>
      <c r="B150" s="191">
        <v>2016</v>
      </c>
      <c r="C150" s="39">
        <f>+B150+1</f>
        <v>2017</v>
      </c>
      <c r="D150" s="39">
        <f t="shared" ref="D150:G150" si="376">+C150+1</f>
        <v>2018</v>
      </c>
      <c r="E150" s="39">
        <f t="shared" si="376"/>
        <v>2019</v>
      </c>
      <c r="F150" s="39">
        <f t="shared" si="376"/>
        <v>2020</v>
      </c>
      <c r="G150" s="39">
        <f t="shared" si="376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77">+Q150+1</f>
        <v>2018</v>
      </c>
      <c r="S150" s="64">
        <f t="shared" si="377"/>
        <v>2019</v>
      </c>
      <c r="T150" s="64">
        <f t="shared" si="377"/>
        <v>2020</v>
      </c>
      <c r="U150" s="64">
        <f t="shared" si="377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40">
        <v>2026</v>
      </c>
      <c r="AA150" s="77" t="s">
        <v>16</v>
      </c>
      <c r="AB150" s="74" t="s">
        <v>21</v>
      </c>
    </row>
    <row r="151" spans="1:29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">
        <f>+'[2]CONSUMO EN ARGENTINA POR COLOR'!$N413/10000</f>
        <v>50.134599999999999</v>
      </c>
      <c r="K151" s="67">
        <f>+'[2]CONSUMO EN ARGENTINA POR COLOR'!$N425/10000</f>
        <v>55.241999999999997</v>
      </c>
      <c r="L151" s="37">
        <f>+'[2]CONSUMO EN ARGENTINA POR COLOR'!$N437/10000</f>
        <v>55.588299999999997</v>
      </c>
      <c r="M151" s="7">
        <f>+L151/K151-1</f>
        <v>6.2687809999637523E-3</v>
      </c>
      <c r="N151" s="2"/>
      <c r="O151" s="42" t="s">
        <v>10</v>
      </c>
      <c r="P151" s="80">
        <f>+'[2]CONSUMO EN ARGENTINA POR COLOR'!N1155*9</f>
        <v>995.37372400000015</v>
      </c>
      <c r="Q151" s="80">
        <f t="shared" ref="Q151:Z151" si="378">+SUM(C151)+SUM(B152:B162)</f>
        <v>932.87149999999997</v>
      </c>
      <c r="R151" s="80">
        <f t="shared" si="378"/>
        <v>893.31579999999997</v>
      </c>
      <c r="S151" s="80">
        <f t="shared" si="378"/>
        <v>840.39490000000001</v>
      </c>
      <c r="T151" s="6">
        <f t="shared" si="378"/>
        <v>893.8569</v>
      </c>
      <c r="U151" s="6">
        <f t="shared" si="378"/>
        <v>938.60810000000004</v>
      </c>
      <c r="V151" s="6">
        <f t="shared" si="378"/>
        <v>830.15379999999993</v>
      </c>
      <c r="W151" s="6">
        <f t="shared" si="378"/>
        <v>825.4905</v>
      </c>
      <c r="X151" s="6">
        <f t="shared" si="378"/>
        <v>770.2476999999999</v>
      </c>
      <c r="Y151" s="67">
        <f t="shared" si="378"/>
        <v>767.73998899999992</v>
      </c>
      <c r="Z151" s="37">
        <f t="shared" si="378"/>
        <v>744.99109999999996</v>
      </c>
      <c r="AA151" s="78">
        <f>+Z151/Y151-1</f>
        <v>-2.9630980964832854E-2</v>
      </c>
      <c r="AB151" s="7">
        <f>+POWER(Z151/U151,0.2)-1</f>
        <v>-4.5153946710456583E-2</v>
      </c>
    </row>
    <row r="152" spans="1:29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">
        <f>+'[2]CONSUMO EN ARGENTINA POR COLOR'!$N414/10000</f>
        <v>50.222900000000003</v>
      </c>
      <c r="K152" s="67">
        <f>+'[2]CONSUMO EN ARGENTINA POR COLOR'!$N426/10000</f>
        <v>53.282899999999998</v>
      </c>
      <c r="L152" s="37">
        <f>+'[2]CONSUMO EN ARGENTINA POR COLOR'!$N438/10000</f>
        <v>50.491799999999998</v>
      </c>
      <c r="M152" s="7">
        <f>+L152/K152-1</f>
        <v>-5.238265935224995E-2</v>
      </c>
      <c r="N152" s="2"/>
      <c r="O152" s="42" t="s">
        <v>11</v>
      </c>
      <c r="P152" s="80">
        <f>+'[2]CONSUMO EN ARGENTINA POR COLOR'!N1156*9</f>
        <v>997.54743300000018</v>
      </c>
      <c r="Q152" s="80">
        <f t="shared" ref="Q152:X152" si="379">+SUM(C151:C152)+SUM(B153:B162)</f>
        <v>923.47460000000012</v>
      </c>
      <c r="R152" s="80">
        <f t="shared" si="379"/>
        <v>892.93700000000001</v>
      </c>
      <c r="S152" s="80">
        <f t="shared" si="379"/>
        <v>842.95449999999994</v>
      </c>
      <c r="T152" s="6">
        <f t="shared" si="379"/>
        <v>898.68409999999994</v>
      </c>
      <c r="U152" s="6">
        <f t="shared" si="379"/>
        <v>932.46149999999989</v>
      </c>
      <c r="V152" s="6">
        <f t="shared" si="379"/>
        <v>829.73939999999993</v>
      </c>
      <c r="W152" s="6">
        <f t="shared" si="379"/>
        <v>817.79320000000007</v>
      </c>
      <c r="X152" s="6">
        <f t="shared" si="379"/>
        <v>771.02509999999984</v>
      </c>
      <c r="Y152" s="67">
        <f t="shared" ref="Y152" si="380">+SUM(K151:K152)+SUM(J153:J162)</f>
        <v>770.79998899999998</v>
      </c>
      <c r="Z152" s="37">
        <f t="shared" ref="Z152" si="381">+SUM(L151:L152)+SUM(K153:K162)</f>
        <v>742.2</v>
      </c>
      <c r="AA152" s="78">
        <f>+Z152/Y152-1</f>
        <v>-3.7104293471908578E-2</v>
      </c>
      <c r="AB152" s="7">
        <f>+POWER(Z152/U152,0.2)-1</f>
        <v>-4.4615902509153704E-2</v>
      </c>
    </row>
    <row r="153" spans="1:29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">
        <f>+'[2]CONSUMO EN ARGENTINA POR COLOR'!$N415/10000</f>
        <v>54.490099999999998</v>
      </c>
      <c r="K153" s="67">
        <f>+'[2]CONSUMO EN ARGENTINA POR COLOR'!$N427/10000</f>
        <v>55.540799999999997</v>
      </c>
      <c r="L153" s="37">
        <f>+'[2]CONSUMO EN ARGENTINA POR COLOR'!$N439/10000</f>
        <v>60.339100000000002</v>
      </c>
      <c r="M153" s="7">
        <f>+L153/K153-1</f>
        <v>8.6392345807046356E-2</v>
      </c>
      <c r="N153" s="2"/>
      <c r="O153" s="42" t="s">
        <v>0</v>
      </c>
      <c r="P153" s="80">
        <f>+'[2]CONSUMO EN ARGENTINA POR COLOR'!N1157*9</f>
        <v>1008.1649200000002</v>
      </c>
      <c r="Q153" s="80">
        <f t="shared" ref="Q153:X153" si="382">+SUM(C151:C153)+SUM(B154:B162)</f>
        <v>918.15149999999994</v>
      </c>
      <c r="R153" s="80">
        <f t="shared" si="382"/>
        <v>891.11159999999995</v>
      </c>
      <c r="S153" s="80">
        <f t="shared" si="382"/>
        <v>841.53099999999995</v>
      </c>
      <c r="T153" s="6">
        <f t="shared" si="382"/>
        <v>895.24649999999997</v>
      </c>
      <c r="U153" s="6">
        <f t="shared" si="382"/>
        <v>925.15620000000001</v>
      </c>
      <c r="V153" s="6">
        <f t="shared" si="382"/>
        <v>845.11109999999996</v>
      </c>
      <c r="W153" s="6">
        <f t="shared" si="382"/>
        <v>803.11280000000011</v>
      </c>
      <c r="X153" s="6">
        <f t="shared" si="382"/>
        <v>768.28829999999994</v>
      </c>
      <c r="Y153" s="67">
        <f t="shared" ref="Y153" si="383">+SUM(K151:K153)+SUM(J154:J162)</f>
        <v>771.85068899999999</v>
      </c>
      <c r="Z153" s="37">
        <f t="shared" ref="Z153" si="384">+SUM(L151:L153)+SUM(K154:K162)</f>
        <v>746.99829999999997</v>
      </c>
      <c r="AA153" s="78">
        <f>+Z153/Y153-1</f>
        <v>-3.2198441167680336E-2</v>
      </c>
      <c r="AB153" s="7">
        <f>+POWER(Z153/U153,0.2)-1</f>
        <v>-4.1877784686706887E-2</v>
      </c>
    </row>
    <row r="154" spans="1:29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">
        <f>+'[2]CONSUMO EN ARGENTINA POR COLOR'!$N416/10000</f>
        <v>54.186199999999999</v>
      </c>
      <c r="K154" s="67">
        <f>+'[2]CONSUMO EN ARGENTINA POR COLOR'!$N428/10000</f>
        <v>58.4756</v>
      </c>
      <c r="L154" s="37">
        <f>+'[2]CONSUMO EN ARGENTINA POR COLOR'!$N440/10000</f>
        <v>58.165100000000002</v>
      </c>
      <c r="M154" s="7">
        <f>+L154/K154-1</f>
        <v>-5.3099070381491531E-3</v>
      </c>
      <c r="N154" s="2"/>
      <c r="O154" s="42" t="s">
        <v>1</v>
      </c>
      <c r="P154" s="80">
        <f>+'[2]CONSUMO EN ARGENTINA POR COLOR'!N1158*9</f>
        <v>1016.4301170000001</v>
      </c>
      <c r="Q154" s="80">
        <f t="shared" ref="Q154:X154" si="385">+SUM(C151:C154)+SUM(B155:B162)</f>
        <v>904.81209999999987</v>
      </c>
      <c r="R154" s="80">
        <f t="shared" si="385"/>
        <v>889.66149999999993</v>
      </c>
      <c r="S154" s="80">
        <f t="shared" si="385"/>
        <v>841.82469999999989</v>
      </c>
      <c r="T154" s="6">
        <f t="shared" si="385"/>
        <v>896.96340000000009</v>
      </c>
      <c r="U154" s="6">
        <f t="shared" si="385"/>
        <v>920.71730000000002</v>
      </c>
      <c r="V154" s="6">
        <f t="shared" si="385"/>
        <v>846.21069999999997</v>
      </c>
      <c r="W154" s="6">
        <f t="shared" si="385"/>
        <v>799.32870000000014</v>
      </c>
      <c r="X154" s="6">
        <f t="shared" si="385"/>
        <v>761.73969999999986</v>
      </c>
      <c r="Y154" s="67">
        <f t="shared" ref="Y154" si="386">+SUM(K151:K154)+SUM(J155:J162)</f>
        <v>776.14008899999999</v>
      </c>
      <c r="Z154" s="37">
        <f t="shared" ref="Z154" si="387">+SUM(L151:L154)+SUM(K155:K162)</f>
        <v>746.68780000000004</v>
      </c>
      <c r="AA154" s="78">
        <f>+Z154/Y154-1</f>
        <v>-3.7947130186184674E-2</v>
      </c>
      <c r="AB154" s="7">
        <f>+POWER(Z154/U154,0.2)-1</f>
        <v>-4.1035455554506717E-2</v>
      </c>
    </row>
    <row r="155" spans="1:29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">
        <f>+'[2]CONSUMO EN ARGENTINA POR COLOR'!$N417/10000</f>
        <v>66.958799999999997</v>
      </c>
      <c r="K155" s="67">
        <f>+'[2]CONSUMO EN ARGENTINA POR COLOR'!$N429/10000</f>
        <v>60.129600000000003</v>
      </c>
      <c r="L155" s="37"/>
      <c r="M155" s="7"/>
      <c r="N155" s="2"/>
      <c r="O155" s="42" t="s">
        <v>2</v>
      </c>
      <c r="P155" s="80">
        <f>+'[2]CONSUMO EN ARGENTINA POR COLOR'!N1159*9</f>
        <v>1015.3411180000001</v>
      </c>
      <c r="Q155" s="80">
        <f t="shared" ref="Q155:X155" si="388">+SUM(C151:C155)+SUM(B156:B162)</f>
        <v>909.51599999999985</v>
      </c>
      <c r="R155" s="80">
        <f t="shared" si="388"/>
        <v>883.15359999999998</v>
      </c>
      <c r="S155" s="80">
        <f t="shared" si="388"/>
        <v>848.56669999999997</v>
      </c>
      <c r="T155" s="6">
        <f t="shared" si="388"/>
        <v>894.92180000000008</v>
      </c>
      <c r="U155" s="6">
        <f t="shared" si="388"/>
        <v>900.47329999999999</v>
      </c>
      <c r="V155" s="6">
        <f t="shared" si="388"/>
        <v>851.22109999999998</v>
      </c>
      <c r="W155" s="6">
        <f t="shared" si="388"/>
        <v>796.83029999999997</v>
      </c>
      <c r="X155" s="6">
        <f t="shared" si="388"/>
        <v>765.81309999999996</v>
      </c>
      <c r="Y155" s="67">
        <f t="shared" ref="Y155" si="389">+SUM(K151:K155)+SUM(J156:J162)</f>
        <v>769.31088899999997</v>
      </c>
      <c r="Z155" s="37"/>
      <c r="AA155" s="78"/>
      <c r="AB155" s="7"/>
    </row>
    <row r="156" spans="1:29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">
        <f>+'[2]CONSUMO EN ARGENTINA POR COLOR'!$N418/10000</f>
        <v>58.450600000000001</v>
      </c>
      <c r="K156" s="67">
        <f>+'[2]CONSUMO EN ARGENTINA POR COLOR'!$N430/10000</f>
        <v>57.843000000000004</v>
      </c>
      <c r="L156" s="37"/>
      <c r="M156" s="7"/>
      <c r="N156" s="2"/>
      <c r="O156" s="42" t="s">
        <v>3</v>
      </c>
      <c r="P156" s="80">
        <f>+'[2]CONSUMO EN ARGENTINA POR COLOR'!N1160*9</f>
        <v>1025.7658719999999</v>
      </c>
      <c r="Q156" s="80">
        <f t="shared" ref="Q156:X156" si="390">+SUM(C151:C156)+SUM(B157:B162)</f>
        <v>919.3119999999999</v>
      </c>
      <c r="R156" s="80">
        <f t="shared" si="390"/>
        <v>876.09320000000002</v>
      </c>
      <c r="S156" s="80">
        <f t="shared" si="390"/>
        <v>843.61899999999991</v>
      </c>
      <c r="T156" s="6">
        <f t="shared" si="390"/>
        <v>913.60750000000007</v>
      </c>
      <c r="U156" s="6">
        <f t="shared" si="390"/>
        <v>890.14640000000009</v>
      </c>
      <c r="V156" s="6">
        <f t="shared" si="390"/>
        <v>840.57370000000003</v>
      </c>
      <c r="W156" s="6">
        <f t="shared" si="390"/>
        <v>790.28679999999997</v>
      </c>
      <c r="X156" s="6">
        <f t="shared" si="390"/>
        <v>760.1934</v>
      </c>
      <c r="Y156" s="67">
        <f t="shared" ref="Y156" si="391">+SUM(K151:K156)+SUM(J157:J162)</f>
        <v>768.70328900000004</v>
      </c>
      <c r="Z156" s="37"/>
      <c r="AA156" s="78"/>
      <c r="AB156" s="7"/>
    </row>
    <row r="157" spans="1:29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">
        <f>+'[2]CONSUMO EN ARGENTINA POR COLOR'!$N419/10000</f>
        <v>75.423299999999998</v>
      </c>
      <c r="K157" s="67">
        <f>+'[2]CONSUMO EN ARGENTINA POR COLOR'!$N431/10000</f>
        <v>65.867699999999999</v>
      </c>
      <c r="L157" s="37"/>
      <c r="M157" s="7"/>
      <c r="N157" s="2"/>
      <c r="O157" s="42" t="s">
        <v>4</v>
      </c>
      <c r="P157" s="80">
        <f>+'[2]CONSUMO EN ARGENTINA POR COLOR'!N1161*9</f>
        <v>1026.595673</v>
      </c>
      <c r="Q157" s="80">
        <f t="shared" ref="Q157:X157" si="392">+SUM(C151:C157)+SUM(B158:B162)</f>
        <v>921.2346</v>
      </c>
      <c r="R157" s="80">
        <f t="shared" si="392"/>
        <v>871.11079999999993</v>
      </c>
      <c r="S157" s="80">
        <f t="shared" si="392"/>
        <v>847.25559999999996</v>
      </c>
      <c r="T157" s="6">
        <f t="shared" si="392"/>
        <v>931.34730000000002</v>
      </c>
      <c r="U157" s="6">
        <f t="shared" si="392"/>
        <v>870.0077</v>
      </c>
      <c r="V157" s="6">
        <f t="shared" si="392"/>
        <v>841.24529999999993</v>
      </c>
      <c r="W157" s="6">
        <f t="shared" si="392"/>
        <v>781.96199999999999</v>
      </c>
      <c r="X157" s="6">
        <f t="shared" si="392"/>
        <v>765.16120000000001</v>
      </c>
      <c r="Y157" s="67">
        <f t="shared" ref="Y157" si="393">+SUM(K151:K157)+SUM(J158:J162)</f>
        <v>759.14768900000013</v>
      </c>
      <c r="Z157" s="37"/>
      <c r="AA157" s="78"/>
      <c r="AB157" s="7"/>
    </row>
    <row r="158" spans="1:29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">
        <f>+'[2]CONSUMO EN ARGENTINA POR COLOR'!$N420/10000</f>
        <v>81.556600000000003</v>
      </c>
      <c r="K158" s="67">
        <f>+'[2]CONSUMO EN ARGENTINA POR COLOR'!$N432/10000</f>
        <v>67.826499999999996</v>
      </c>
      <c r="L158" s="37"/>
      <c r="M158" s="7"/>
      <c r="N158" s="2"/>
      <c r="O158" s="42" t="s">
        <v>5</v>
      </c>
      <c r="P158" s="80">
        <f>+'[2]CONSUMO EN ARGENTINA POR COLOR'!N1162*9</f>
        <v>1019.962543</v>
      </c>
      <c r="Q158" s="80">
        <f t="shared" ref="Q158:X158" si="394">+SUM(C151:C158)+SUM(B159:B162)</f>
        <v>914.32950000000005</v>
      </c>
      <c r="R158" s="80">
        <f t="shared" si="394"/>
        <v>866.58549999999991</v>
      </c>
      <c r="S158" s="80">
        <f t="shared" si="394"/>
        <v>852.86860000000001</v>
      </c>
      <c r="T158" s="6">
        <f t="shared" si="394"/>
        <v>932.54430000000002</v>
      </c>
      <c r="U158" s="6">
        <f t="shared" si="394"/>
        <v>863.71550000000002</v>
      </c>
      <c r="V158" s="6">
        <f t="shared" si="394"/>
        <v>846.02089999999998</v>
      </c>
      <c r="W158" s="6">
        <f t="shared" si="394"/>
        <v>775.07169999999996</v>
      </c>
      <c r="X158" s="6">
        <f t="shared" si="394"/>
        <v>769.45119999999997</v>
      </c>
      <c r="Y158" s="67">
        <f t="shared" ref="Y158" si="395">+SUM(K151:K158)+SUM(J159:J162)</f>
        <v>745.41758900000002</v>
      </c>
      <c r="Z158" s="37"/>
      <c r="AA158" s="78"/>
      <c r="AB158" s="7"/>
    </row>
    <row r="159" spans="1:29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">
        <f>+'[2]CONSUMO EN ARGENTINA POR COLOR'!$N421/10000</f>
        <v>70.718000000000004</v>
      </c>
      <c r="K159" s="67">
        <f>+'[2]CONSUMO EN ARGENTINA POR COLOR'!$N433/10000</f>
        <v>73.923199999999994</v>
      </c>
      <c r="L159" s="37"/>
      <c r="M159" s="7"/>
      <c r="N159" s="2"/>
      <c r="O159" s="42" t="s">
        <v>6</v>
      </c>
      <c r="P159" s="80">
        <f>+'[2]CONSUMO EN ARGENTINA POR COLOR'!N1163*9</f>
        <v>1018.4713710000001</v>
      </c>
      <c r="Q159" s="80">
        <f t="shared" ref="Q159:X159" si="396">+SUM(C151:C159)+SUM(B160:B162)</f>
        <v>907.47389999999996</v>
      </c>
      <c r="R159" s="80">
        <f t="shared" si="396"/>
        <v>855.03329999999994</v>
      </c>
      <c r="S159" s="80">
        <f t="shared" si="396"/>
        <v>859.33539999999994</v>
      </c>
      <c r="T159" s="6">
        <f t="shared" si="396"/>
        <v>940.55520000000001</v>
      </c>
      <c r="U159" s="6">
        <f t="shared" si="396"/>
        <v>850.10829999999999</v>
      </c>
      <c r="V159" s="6">
        <f t="shared" si="396"/>
        <v>850.27520000000004</v>
      </c>
      <c r="W159" s="6">
        <f t="shared" si="396"/>
        <v>768.65459999999996</v>
      </c>
      <c r="X159" s="6">
        <f t="shared" si="396"/>
        <v>768.90030000000002</v>
      </c>
      <c r="Y159" s="67">
        <f t="shared" ref="Y159" si="397">+SUM(K151:K159)+SUM(J160:J162)</f>
        <v>748.62278900000001</v>
      </c>
      <c r="Z159" s="37"/>
      <c r="AA159" s="78"/>
      <c r="AB159" s="7"/>
    </row>
    <row r="160" spans="1:29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">
        <f>+'[2]CONSUMO EN ARGENTINA POR COLOR'!$N422/10000</f>
        <v>69.681689000000006</v>
      </c>
      <c r="K160" s="67">
        <f>+'[2]CONSUMO EN ARGENTINA POR COLOR'!$N434/10000</f>
        <v>69.236999999999995</v>
      </c>
      <c r="L160" s="37"/>
      <c r="M160" s="7"/>
      <c r="N160" s="2"/>
      <c r="O160" s="42" t="s">
        <v>7</v>
      </c>
      <c r="P160" s="80">
        <f>+'[2]CONSUMO EN ARGENTINA POR COLOR'!N1164*9</f>
        <v>1020.4566430000001</v>
      </c>
      <c r="Q160" s="80">
        <f t="shared" ref="Q160:X160" si="398">+SUM(C151:C160)+SUM(B161:B162)</f>
        <v>902.39879999999994</v>
      </c>
      <c r="R160" s="80">
        <f t="shared" si="398"/>
        <v>847.17489999999998</v>
      </c>
      <c r="S160" s="80">
        <f t="shared" si="398"/>
        <v>871.19799999999987</v>
      </c>
      <c r="T160" s="6">
        <f t="shared" si="398"/>
        <v>942.16830000000004</v>
      </c>
      <c r="U160" s="6">
        <f t="shared" si="398"/>
        <v>835.22040000000004</v>
      </c>
      <c r="V160" s="6">
        <f t="shared" si="398"/>
        <v>857.32049999999992</v>
      </c>
      <c r="W160" s="6">
        <f t="shared" si="398"/>
        <v>769.60519999999997</v>
      </c>
      <c r="X160" s="6">
        <f t="shared" si="398"/>
        <v>761.79738899999995</v>
      </c>
      <c r="Y160" s="67">
        <f t="shared" ref="Y160" si="399">+SUM(K151:K160)+SUM(J161:J162)</f>
        <v>748.17809999999997</v>
      </c>
      <c r="Z160" s="37"/>
      <c r="AA160" s="78"/>
      <c r="AB160" s="7"/>
    </row>
    <row r="161" spans="1:28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">
        <f>+'[2]CONSUMO EN ARGENTINA POR COLOR'!$N423/10000</f>
        <v>71.828000000000003</v>
      </c>
      <c r="K161" s="67">
        <f>+'[2]CONSUMO EN ARGENTINA POR COLOR'!$N435/10000</f>
        <v>62.866100000000003</v>
      </c>
      <c r="L161" s="37"/>
      <c r="M161" s="7"/>
      <c r="N161" s="2"/>
      <c r="O161" s="42" t="s">
        <v>8</v>
      </c>
      <c r="P161" s="80">
        <f>+'[2]CONSUMO EN ARGENTINA POR COLOR'!N1165*9</f>
        <v>1022.701777</v>
      </c>
      <c r="Q161" s="80">
        <f t="shared" ref="Q161:X161" si="400">+SUM(C151:C161)+SUM(B162)</f>
        <v>900.3282999999999</v>
      </c>
      <c r="R161" s="80">
        <f t="shared" si="400"/>
        <v>837.57490000000007</v>
      </c>
      <c r="S161" s="80">
        <f t="shared" si="400"/>
        <v>880.46949999999993</v>
      </c>
      <c r="T161" s="6">
        <f t="shared" si="400"/>
        <v>940.7555000000001</v>
      </c>
      <c r="U161" s="6">
        <f t="shared" si="400"/>
        <v>838.62630000000001</v>
      </c>
      <c r="V161" s="6">
        <f t="shared" si="400"/>
        <v>844.93839999999989</v>
      </c>
      <c r="W161" s="6">
        <f t="shared" si="400"/>
        <v>772.38119999999992</v>
      </c>
      <c r="X161" s="6">
        <f t="shared" si="400"/>
        <v>763.86518899999987</v>
      </c>
      <c r="Y161" s="67">
        <f t="shared" ref="Y161" si="401">+SUM(K151:K161)+SUM(J162)</f>
        <v>739.21619999999996</v>
      </c>
      <c r="Z161" s="37"/>
      <c r="AA161" s="78"/>
      <c r="AB161" s="7"/>
    </row>
    <row r="162" spans="1:28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">
        <f>+'[2]CONSUMO EN ARGENTINA POR COLOR'!$N424/10000</f>
        <v>58.9818</v>
      </c>
      <c r="K162" s="67">
        <f>+'[2]CONSUMO EN ARGENTINA POR COLOR'!$N436/10000</f>
        <v>64.410399999999996</v>
      </c>
      <c r="L162" s="37"/>
      <c r="M162" s="7"/>
      <c r="N162" s="2"/>
      <c r="O162" s="42" t="s">
        <v>9</v>
      </c>
      <c r="P162" s="80">
        <f>+'[2]CONSUMO EN ARGENTINA POR COLOR'!N1166*9</f>
        <v>1025.1199960000001</v>
      </c>
      <c r="Q162" s="80">
        <f t="shared" ref="Q162:X162" si="402">+SUM(C151:C162)</f>
        <v>892.50299999999993</v>
      </c>
      <c r="R162" s="80">
        <f t="shared" si="402"/>
        <v>839.60210000000006</v>
      </c>
      <c r="S162" s="80">
        <f t="shared" si="402"/>
        <v>885.25929999999994</v>
      </c>
      <c r="T162" s="6">
        <f t="shared" si="402"/>
        <v>942.96580000000006</v>
      </c>
      <c r="U162" s="6">
        <f t="shared" si="402"/>
        <v>838.09540000000004</v>
      </c>
      <c r="V162" s="6">
        <f t="shared" si="402"/>
        <v>827.60979999999995</v>
      </c>
      <c r="W162" s="6">
        <f t="shared" si="402"/>
        <v>775.26019999999983</v>
      </c>
      <c r="X162" s="6">
        <f t="shared" si="402"/>
        <v>762.63258899999994</v>
      </c>
      <c r="Y162" s="67">
        <f t="shared" ref="Y162" si="403">+SUM(K151:K162)</f>
        <v>744.64479999999992</v>
      </c>
      <c r="Z162" s="37"/>
      <c r="AA162" s="78"/>
      <c r="AB162" s="7"/>
    </row>
    <row r="163" spans="1:28" ht="25.5" x14ac:dyDescent="0.25">
      <c r="A163" s="53" t="s">
        <v>13</v>
      </c>
      <c r="B163" s="194">
        <f>SUM(B151:B162)</f>
        <v>941.63799999999992</v>
      </c>
      <c r="C163" s="54">
        <f t="shared" ref="C163:G163" si="404">SUM(C151:C162)</f>
        <v>892.50299999999993</v>
      </c>
      <c r="D163" s="54">
        <f t="shared" si="404"/>
        <v>839.60210000000006</v>
      </c>
      <c r="E163" s="54">
        <f t="shared" si="404"/>
        <v>885.25929999999994</v>
      </c>
      <c r="F163" s="54">
        <f t="shared" si="404"/>
        <v>942.96580000000006</v>
      </c>
      <c r="G163" s="54">
        <f t="shared" si="404"/>
        <v>838.09540000000004</v>
      </c>
      <c r="H163" s="54">
        <f t="shared" ref="H163:I163" si="405">SUM(H151:H162)</f>
        <v>827.60979999999995</v>
      </c>
      <c r="I163" s="54">
        <f t="shared" si="405"/>
        <v>775.26019999999983</v>
      </c>
      <c r="J163" s="54">
        <f t="shared" ref="J163:K163" si="406">SUM(J151:J162)</f>
        <v>762.63258899999994</v>
      </c>
      <c r="K163" s="186">
        <f t="shared" si="406"/>
        <v>744.64479999999992</v>
      </c>
      <c r="L163" s="186"/>
      <c r="M163" s="56"/>
      <c r="N163" s="3"/>
      <c r="O163" s="43" t="s">
        <v>14</v>
      </c>
      <c r="P163" s="157">
        <f>+AVERAGE(P151:P162)</f>
        <v>1015.9942655833333</v>
      </c>
      <c r="Q163" s="157">
        <f>+AVERAGE(Q151:Q162)</f>
        <v>912.20048333333318</v>
      </c>
      <c r="R163" s="157">
        <f t="shared" ref="R163:V163" si="407">+AVERAGE(R151:R162)</f>
        <v>870.27951666666661</v>
      </c>
      <c r="S163" s="157">
        <f t="shared" si="407"/>
        <v>854.60643333333326</v>
      </c>
      <c r="T163" s="46">
        <f t="shared" si="407"/>
        <v>918.63471666666658</v>
      </c>
      <c r="U163" s="46">
        <f t="shared" si="407"/>
        <v>883.61136666666664</v>
      </c>
      <c r="V163" s="226">
        <f t="shared" si="407"/>
        <v>842.53499166666654</v>
      </c>
      <c r="W163" s="226">
        <f t="shared" ref="W163:Y163" si="408">+AVERAGE(W151:W162)</f>
        <v>789.6481</v>
      </c>
      <c r="X163" s="226">
        <f t="shared" ref="X163" si="409">+AVERAGE(X151:X162)</f>
        <v>765.75959724999996</v>
      </c>
      <c r="Y163" s="220">
        <f t="shared" si="408"/>
        <v>759.14767508333341</v>
      </c>
      <c r="Z163" s="197">
        <f t="shared" ref="Z163" si="410">+AVERAGE(Z151:Z162)</f>
        <v>745.21930000000009</v>
      </c>
      <c r="AA163" s="79">
        <f>+Y163/X163-1</f>
        <v>-8.6344620301349595E-3</v>
      </c>
      <c r="AB163" s="75">
        <f>+POWER(Y163/T163,0.2)-1</f>
        <v>-3.7420335640612423E-2</v>
      </c>
    </row>
    <row r="164" spans="1:28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K164" si="411">+D163/C163-1</f>
        <v>-5.9272517851480466E-2</v>
      </c>
      <c r="E164" s="62">
        <f t="shared" si="411"/>
        <v>5.4379568607558104E-2</v>
      </c>
      <c r="F164" s="62">
        <f t="shared" si="411"/>
        <v>6.5185985620258569E-2</v>
      </c>
      <c r="G164" s="62">
        <f t="shared" si="411"/>
        <v>-0.1112133653203542</v>
      </c>
      <c r="H164" s="62">
        <f t="shared" si="411"/>
        <v>-1.2511224855786263E-2</v>
      </c>
      <c r="I164" s="62">
        <f t="shared" si="411"/>
        <v>-6.3253963401593505E-2</v>
      </c>
      <c r="J164" s="62">
        <f t="shared" si="411"/>
        <v>-1.6288222973396382E-2</v>
      </c>
      <c r="K164" s="190">
        <f t="shared" si="411"/>
        <v>-2.3586441570227712E-2</v>
      </c>
      <c r="L164" s="190"/>
      <c r="M164" s="63"/>
      <c r="N164" s="3"/>
      <c r="O164" s="60" t="s">
        <v>12</v>
      </c>
      <c r="P164" s="196"/>
      <c r="Q164" s="62">
        <f>+Q163/P163-1</f>
        <v>-0.10215981109933425</v>
      </c>
      <c r="R164" s="62">
        <f t="shared" ref="R164:X164" si="412">+R163/Q163-1</f>
        <v>-4.5955869825326512E-2</v>
      </c>
      <c r="S164" s="62">
        <f t="shared" si="412"/>
        <v>-1.800925223813632E-2</v>
      </c>
      <c r="T164" s="62">
        <f t="shared" si="412"/>
        <v>7.4921368288318968E-2</v>
      </c>
      <c r="U164" s="62">
        <f t="shared" si="412"/>
        <v>-3.8125436982269445E-2</v>
      </c>
      <c r="V164" s="62">
        <f t="shared" si="412"/>
        <v>-4.6486924624970061E-2</v>
      </c>
      <c r="W164" s="50">
        <f t="shared" si="412"/>
        <v>-6.2771151572052819E-2</v>
      </c>
      <c r="X164" s="50">
        <f t="shared" si="412"/>
        <v>-3.0252086657335142E-2</v>
      </c>
      <c r="Y164" s="227">
        <f t="shared" ref="Y164:Z164" si="413">+Y163/X163-1</f>
        <v>-8.6344620301349595E-3</v>
      </c>
      <c r="Z164" s="227">
        <f t="shared" si="413"/>
        <v>-1.8347385548937334E-2</v>
      </c>
      <c r="AA164" s="73"/>
      <c r="AB164" s="52"/>
    </row>
  </sheetData>
  <mergeCells count="21">
    <mergeCell ref="A131:M131"/>
    <mergeCell ref="O131:AB131"/>
    <mergeCell ref="A149:M149"/>
    <mergeCell ref="O149:AB149"/>
    <mergeCell ref="A77:M77"/>
    <mergeCell ref="O77:AB77"/>
    <mergeCell ref="A95:M95"/>
    <mergeCell ref="O95:AB95"/>
    <mergeCell ref="A113:M113"/>
    <mergeCell ref="O113:AB113"/>
    <mergeCell ref="A23:M23"/>
    <mergeCell ref="O23:AB23"/>
    <mergeCell ref="A41:M41"/>
    <mergeCell ref="O41:AB41"/>
    <mergeCell ref="A59:M59"/>
    <mergeCell ref="O59:AB59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:K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72" t="s">
        <v>17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Z1" s="177" t="s">
        <v>206</v>
      </c>
    </row>
    <row r="2" spans="1:26" ht="15.75" x14ac:dyDescent="0.25">
      <c r="A2" s="272" t="s">
        <v>23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</row>
    <row r="3" spans="1:26" ht="15.75" x14ac:dyDescent="0.25">
      <c r="A3" s="274" t="s">
        <v>19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76" t="s">
        <v>220</v>
      </c>
      <c r="B5" s="277"/>
      <c r="C5" s="277"/>
      <c r="D5" s="277"/>
      <c r="E5" s="277"/>
      <c r="F5" s="277"/>
      <c r="G5" s="277"/>
      <c r="H5" s="277"/>
      <c r="I5" s="277"/>
      <c r="J5" s="277"/>
      <c r="K5" s="278"/>
      <c r="L5" s="2"/>
      <c r="M5" s="276" t="s">
        <v>221</v>
      </c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8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76" t="s">
        <v>259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8"/>
      <c r="L23" s="2"/>
      <c r="M23" s="276" t="s">
        <v>260</v>
      </c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8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76" t="s">
        <v>261</v>
      </c>
      <c r="B41" s="277"/>
      <c r="C41" s="277"/>
      <c r="D41" s="277"/>
      <c r="E41" s="277"/>
      <c r="F41" s="277"/>
      <c r="G41" s="277"/>
      <c r="H41" s="277"/>
      <c r="I41" s="277"/>
      <c r="J41" s="277"/>
      <c r="K41" s="278"/>
      <c r="L41" s="2"/>
      <c r="M41" s="276" t="s">
        <v>262</v>
      </c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8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76" t="s">
        <v>263</v>
      </c>
      <c r="B59" s="277"/>
      <c r="C59" s="277"/>
      <c r="D59" s="277"/>
      <c r="E59" s="277"/>
      <c r="F59" s="277"/>
      <c r="G59" s="277"/>
      <c r="H59" s="277"/>
      <c r="I59" s="277"/>
      <c r="J59" s="277"/>
      <c r="K59" s="278"/>
      <c r="L59" s="2"/>
      <c r="M59" s="276" t="s">
        <v>264</v>
      </c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8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76" t="s">
        <v>265</v>
      </c>
      <c r="B77" s="277"/>
      <c r="C77" s="277"/>
      <c r="D77" s="277"/>
      <c r="E77" s="277"/>
      <c r="F77" s="277"/>
      <c r="G77" s="277"/>
      <c r="H77" s="277"/>
      <c r="I77" s="277"/>
      <c r="J77" s="277"/>
      <c r="K77" s="278"/>
      <c r="L77" s="2"/>
      <c r="M77" s="276" t="s">
        <v>266</v>
      </c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8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76" t="s">
        <v>267</v>
      </c>
      <c r="B95" s="277"/>
      <c r="C95" s="277"/>
      <c r="D95" s="277"/>
      <c r="E95" s="277"/>
      <c r="F95" s="277"/>
      <c r="G95" s="277"/>
      <c r="H95" s="277"/>
      <c r="I95" s="277"/>
      <c r="J95" s="277"/>
      <c r="K95" s="278"/>
      <c r="L95" s="2"/>
      <c r="M95" s="276" t="s">
        <v>268</v>
      </c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8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76" t="s">
        <v>269</v>
      </c>
      <c r="B113" s="277"/>
      <c r="C113" s="277"/>
      <c r="D113" s="277"/>
      <c r="E113" s="277"/>
      <c r="F113" s="277"/>
      <c r="G113" s="277"/>
      <c r="H113" s="277"/>
      <c r="I113" s="277"/>
      <c r="J113" s="277"/>
      <c r="K113" s="278"/>
      <c r="L113" s="2"/>
      <c r="M113" s="276" t="s">
        <v>270</v>
      </c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8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76" t="s">
        <v>271</v>
      </c>
      <c r="B131" s="277"/>
      <c r="C131" s="277"/>
      <c r="D131" s="277"/>
      <c r="E131" s="277"/>
      <c r="F131" s="277"/>
      <c r="G131" s="277"/>
      <c r="H131" s="277"/>
      <c r="I131" s="277"/>
      <c r="J131" s="277"/>
      <c r="K131" s="278"/>
      <c r="L131" s="2"/>
      <c r="M131" s="276" t="s">
        <v>272</v>
      </c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8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9" t="s">
        <v>241</v>
      </c>
      <c r="B149" s="280"/>
      <c r="C149" s="280"/>
      <c r="D149" s="280"/>
      <c r="E149" s="280"/>
      <c r="F149" s="280"/>
      <c r="G149" s="280"/>
      <c r="H149" s="280"/>
      <c r="I149" s="280"/>
      <c r="J149" s="280"/>
      <c r="K149" s="281"/>
      <c r="L149" s="2"/>
      <c r="M149" s="279" t="s">
        <v>242</v>
      </c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1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2026-06-03T00:25:55Z</dcterms:modified>
</cp:coreProperties>
</file>